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CI" sheetId="8" r:id="rId8"/>
    <sheet name="t1" sheetId="9" r:id="rId9"/>
    <sheet name="t2" sheetId="10" r:id="rId10"/>
    <sheet name="t2a" sheetId="11" r:id="rId11"/>
    <sheet name="t3" sheetId="12" r:id="rId12"/>
    <sheet name="t4" sheetId="13" r:id="rId13"/>
    <sheet name="t5" sheetId="14" r:id="rId14"/>
    <sheet name="t6" sheetId="15" r:id="rId15"/>
    <sheet name="t7" sheetId="16" r:id="rId16"/>
    <sheet name="t8" sheetId="17" r:id="rId17"/>
    <sheet name="t9" sheetId="18" r:id="rId18"/>
    <sheet name="t10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</sheets>
  <definedNames/>
  <calcPr fullCalcOnLoad="1"/>
</workbook>
</file>

<file path=xl/sharedStrings.xml><?xml version="1.0" encoding="utf-8"?>
<sst xmlns="http://schemas.openxmlformats.org/spreadsheetml/2006/main" count="1711" uniqueCount="754">
  <si>
    <t>Stampa  Intero Modello  in data : 7/5/2024</t>
  </si>
  <si>
    <t xml:space="preserve">Tipo Rilevazione : </t>
  </si>
  <si>
    <t>CONSUNTIVAZIONE SPESE</t>
  </si>
  <si>
    <t xml:space="preserve">Anno : </t>
  </si>
  <si>
    <t>2018</t>
  </si>
  <si>
    <t xml:space="preserve">Tipo Istituzione : </t>
  </si>
  <si>
    <t>REGIONI</t>
  </si>
  <si>
    <t xml:space="preserve">Istituzione : </t>
  </si>
  <si>
    <t>9205 - REGIONE TOSCANA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</si>
  <si>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</si>
  <si>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</si>
  <si>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</si>
  <si>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</si>
  <si>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</si>
  <si>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</si>
  <si>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</si>
  <si>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</si>
  <si>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</si>
  <si>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</si>
  <si>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</si>
  <si>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</si>
  <si>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</si>
  <si>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</si>
  <si>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</si>
  <si>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</si>
  <si>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</si>
  <si>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</si>
  <si>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</si>
  <si>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</si>
  <si>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</si>
  <si>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</si>
  <si>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</si>
  <si>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</si>
  <si>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</si>
  <si>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</si>
  <si>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</si>
  <si>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</si>
  <si>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</si>
  <si>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</si>
  <si>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</si>
  <si>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</si>
  <si>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</si>
  <si>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</si>
  <si>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</si>
  <si>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</si>
  <si>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Risultano inviati i dati dell'appendice Co.Co.Co.</t>
  </si>
  <si>
    <t>Il Modello inviato risulta certificato in data : 07/05/2024</t>
  </si>
  <si>
    <t>Il Modello inviato è stato certificato la prima volta in data : 30/06/2019</t>
  </si>
  <si>
    <t>T15/SICI consuntivate in data 06/05/2024</t>
  </si>
  <si>
    <t>Riepilogo Anomalie</t>
  </si>
  <si>
    <t>NSIS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</si>
  <si>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</si>
  <si>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</si>
  <si>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</si>
  <si>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</si>
  <si>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</si>
  <si>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</si>
  <si>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</si>
  <si>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</si>
  <si>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</si>
  <si>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</si>
  <si>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</si>
  <si>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-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</si>
  <si>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</si>
  <si>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</si>
  <si>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</si>
  <si>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</si>
  <si>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</si>
  <si>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</si>
  <si>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</si>
  <si>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</si>
  <si>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</si>
  <si>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</si>
  <si>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</si>
  <si>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</si>
  <si>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</si>
  <si>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</si>
  <si>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</si>
  <si>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</si>
  <si>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</si>
  <si>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GA</t>
  </si>
  <si>
    <t>GR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</si>
  <si>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</si>
  <si>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</si>
  <si>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</si>
  <si>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</si>
  <si>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 xml:space="preserve">"Non applicabile per il contratto corrente" se lo stato ha valore "-";
</t>
  </si>
  <si>
    <t>Commenti Organi Di Controllo</t>
  </si>
  <si>
    <t>Nessun commento inserito degli organi di controllo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</si>
  <si>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</si>
  <si>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</si>
  <si>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07/05/2024 01:11:12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</si>
  <si>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</si>
  <si>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</si>
  <si>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</si>
  <si>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</si>
  <si>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</si>
  <si>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2016</t>
  </si>
  <si>
    <t>2017</t>
  </si>
  <si>
    <t>DIRETTORI GENERALI</t>
  </si>
  <si>
    <t xml:space="preserve">DIRIGENTI </t>
  </si>
  <si>
    <t>CATEGORIA D</t>
  </si>
  <si>
    <t>CATEGORIA C</t>
  </si>
  <si>
    <t>CATEGORIA B</t>
  </si>
  <si>
    <t>CATEGORIA A</t>
  </si>
  <si>
    <t>PERSONALE CONTRATTISTA</t>
  </si>
  <si>
    <t>RESTANTE PERSONALE</t>
  </si>
  <si>
    <t>Totale</t>
  </si>
  <si>
    <t>Tabella 14</t>
  </si>
  <si>
    <t>Totale costo annuo del lavoro(Tab. 12+13+14)</t>
  </si>
  <si>
    <t>Personale a tempo indeterminato (Tab.1) - Spese medie pro-capite annue in euro dell'ultimo triennio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</si>
  <si>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</si>
  <si>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</si>
  <si>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</si>
  <si>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</si>
  <si>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</si>
  <si>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</si>
  <si>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15,58</t>
  </si>
  <si>
    <t>16</t>
  </si>
  <si>
    <t>104,43</t>
  </si>
  <si>
    <t>98,06</t>
  </si>
  <si>
    <t>97,69</t>
  </si>
  <si>
    <t>1.576,18</t>
  </si>
  <si>
    <t>1.558,01</t>
  </si>
  <si>
    <t>1.544,79</t>
  </si>
  <si>
    <t>1.263,3</t>
  </si>
  <si>
    <t>1.257,2</t>
  </si>
  <si>
    <t>1.234,51</t>
  </si>
  <si>
    <t>363,42</t>
  </si>
  <si>
    <t>344,4</t>
  </si>
  <si>
    <t>332,27</t>
  </si>
  <si>
    <t>15,43</t>
  </si>
  <si>
    <t>14,83</t>
  </si>
  <si>
    <t>14</t>
  </si>
  <si>
    <t>21,39</t>
  </si>
  <si>
    <t>20,03</t>
  </si>
  <si>
    <t>18,9</t>
  </si>
  <si>
    <t>26,58</t>
  </si>
  <si>
    <t>26,82</t>
  </si>
  <si>
    <t>27,18</t>
  </si>
  <si>
    <t>3.386,33</t>
  </si>
  <si>
    <t>3.335,35</t>
  </si>
  <si>
    <t>3.285,33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</si>
  <si>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</si>
  <si>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</si>
  <si>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</si>
  <si>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</si>
  <si>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</si>
  <si>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</si>
  <si>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</si>
  <si>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</si>
  <si>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</si>
  <si>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</si>
  <si>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</si>
  <si>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</si>
  <si>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</si>
  <si>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</si>
  <si>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Flessibile (Tab.2A) - Dati riepilogativi dell'ultimo triennio</t>
  </si>
  <si>
    <t>Personale a tempo determinato n. dipendenti T2A</t>
  </si>
  <si>
    <t>Personale con contratti di collaborazione coordinata e continuativa</t>
  </si>
  <si>
    <t>CD - CATEGORIA D</t>
  </si>
  <si>
    <t>CC - CATEGORIA C</t>
  </si>
  <si>
    <t>CB - CATEGORIA B</t>
  </si>
  <si>
    <t>PC - PERSONALE CONTRATTISTA</t>
  </si>
  <si>
    <t>TOTALE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</si>
  <si>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</si>
  <si>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</si>
  <si>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</si>
  <si>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</si>
  <si>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</si>
  <si>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</si>
  <si>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</si>
  <si>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</si>
  <si>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</si>
  <si>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</si>
  <si>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</si>
  <si>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</si>
  <si>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</si>
  <si>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</si>
  <si>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</si>
  <si>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</si>
  <si>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</si>
  <si>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</si>
  <si>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</si>
  <si>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</si>
  <si>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</si>
  <si>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</si>
  <si>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</si>
  <si>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</si>
  <si>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>Informazioni Istituzione</t>
  </si>
  <si>
    <t xml:space="preserve">Partita IVA : </t>
  </si>
  <si>
    <t>01386030488</t>
  </si>
  <si>
    <t xml:space="preserve">Codice Fiscale : </t>
  </si>
  <si>
    <t xml:space="preserve">Telefono : </t>
  </si>
  <si>
    <t>0554382111</t>
  </si>
  <si>
    <t xml:space="preserve">Email : </t>
  </si>
  <si>
    <t>regionetoscana@postacert.toscana.it</t>
  </si>
  <si>
    <t xml:space="preserve">Via : </t>
  </si>
  <si>
    <t>PIAZZA DEL DUOMO</t>
  </si>
  <si>
    <t xml:space="preserve">Numero Civico : </t>
  </si>
  <si>
    <t>10</t>
  </si>
  <si>
    <t xml:space="preserve">C.A.P. : </t>
  </si>
  <si>
    <t>50122</t>
  </si>
  <si>
    <t xml:space="preserve">Città : </t>
  </si>
  <si>
    <t>FIRENZE</t>
  </si>
  <si>
    <t xml:space="preserve">Provincia : </t>
  </si>
  <si>
    <t>FI</t>
  </si>
  <si>
    <t xml:space="preserve">Codice Catastale : </t>
  </si>
  <si>
    <t>D612</t>
  </si>
  <si>
    <t xml:space="preserve">Indirizzo pagina web dell'ente : </t>
  </si>
  <si>
    <t>www.regione.toscana.it</t>
  </si>
  <si>
    <t>Responsabile del Procedimento Amministrativo di cui alla legge 7/8/90, N.241 Capo II</t>
  </si>
  <si>
    <t>Cognome</t>
  </si>
  <si>
    <t>Nome</t>
  </si>
  <si>
    <t>Telefono</t>
  </si>
  <si>
    <t>EMail</t>
  </si>
  <si>
    <t>VOLTERRANI</t>
  </si>
  <si>
    <t>SIMONA</t>
  </si>
  <si>
    <t>0554384479</t>
  </si>
  <si>
    <t>simona.volterrani@regione.toscana.it</t>
  </si>
  <si>
    <t>Referente da contattare</t>
  </si>
  <si>
    <t>SCALABRELLA</t>
  </si>
  <si>
    <t>ALESSANDRA</t>
  </si>
  <si>
    <t>0554384488</t>
  </si>
  <si>
    <t>alessandra.scalabrella@regione.toscana.it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</si>
  <si>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</si>
  <si>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</si>
  <si>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</si>
  <si>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</si>
  <si>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>0</t>
  </si>
  <si>
    <t>INDICARE IL NUMERO DEI CONTRATTI DI COLLABORAZIONE COORDINATA E CONTINUATIVA.</t>
  </si>
  <si>
    <t>1</t>
  </si>
  <si>
    <t>INDICARE IL NUMERO DEGLI INCARICHI LIBERO PROFESSIONALE, DI STUDIO, RICERCA E CONSULENZA.</t>
  </si>
  <si>
    <t>148</t>
  </si>
  <si>
    <t>INDICARE IL NUMERO DI CONTRATTI PER PRESTAZIONI PROFESSIONALI CONSISTENTI NELLA RESA DI SERVIZI O ADEMPIMENTI OBBLIGATORI PER LEGGE.</t>
  </si>
  <si>
    <t>209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</si>
  <si>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</si>
  <si>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</si>
  <si>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46903</t>
  </si>
  <si>
    <t>QUANTI SONO I DIPENDENTI AL 31.12 IN ASPETTATIVA PER DOTTORATO DI RICERCA CON RETRIBUZIONE A CARICO DELL'AMMINISTRAZIONE AI SENSI DELL'ARTICOLO 2 DELLA LEGGE 476/1984 E S.M.?</t>
  </si>
  <si>
    <t>2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</si>
  <si>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</si>
  <si>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</si>
  <si>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365</t>
  </si>
  <si>
    <t>INDICARE IL NUMERO DELLE UNITÀ RILEVATE IN TABELLA 1 TRA I "PRESENTI AL 31.12" CHE RISULTAVANO TITOLARI DI PERMESSI AI SENSI DELL'ART. 42, C.5 D.LGS.151/2001 E S.M.</t>
  </si>
  <si>
    <t>27</t>
  </si>
  <si>
    <t>UNITÀ DI PERSONALE CON QUALIFICA DIRIGENZIALE ASSEGNATE AGLI UFFICI DI DIRETTA COLLABORAZIONE CON GLI ORGANI DI INDIRIZZO POLITICO</t>
  </si>
  <si>
    <t>12</t>
  </si>
  <si>
    <t xml:space="preserve">UNITÀ DI PERSONALE NON DIRIGENTE ASSEGNATE AGLI UFFICI DI DIRETTA COLLABORAZIONE CON GLI ORGANI DI INDIRIZZO POLITICO </t>
  </si>
  <si>
    <t>55</t>
  </si>
  <si>
    <t>UNITÀ DI PERS. EST. ALL'ISTITUZIONE, IN POSIZIONE DI COMANDO, DISTACCO, FUORI RUOLO, ESPERTI, CONSULENTI O CO.CO.CO ASSEGNATE AGLI UFFICI DI DIRETTA COLLABORAZIONE CON GLI ORGANI DI INDIRIZZO POLITICO</t>
  </si>
  <si>
    <t>15</t>
  </si>
  <si>
    <t>SPESA COMPLESSIVAMENTE SOSTENUTA PER IL PERSONALE CON QUALIFICA DIRIGENZIALE ASSEGNATO AGLI UFFICI DI DIRETTA COLLABORAZIONE CON GLI ORGANI DI INDIRIZZO POLITICO</t>
  </si>
  <si>
    <t>1330773</t>
  </si>
  <si>
    <t>SPESA COMPLESSIVAMENTE SOSTENUTA PER IL PERSONALE NON DIRIGENTE ASSEGNATO AGLI UFFICI DI DIRETTA COLLABORAZIONE CON GLI ORGANI DI INDIRIZZO POLITICO</t>
  </si>
  <si>
    <t>7100823</t>
  </si>
  <si>
    <t>SPESA PER IL PERSONALE ESTERNO ALL'ISTITUZ.,IN POSIZ. DI COMANDO/DISTACCO/FUORI RUOLO/ESPERTI/CONSULENTI/CO.CO.CO. ASSEGNATI AGLI UFFICI DI DIRETTA COLLABORAZIONE CON GLI ORGANI DI INDIRIZZO POLITICO</t>
  </si>
  <si>
    <t>194829</t>
  </si>
  <si>
    <t>IMPORTO DEL LIMITE DI CUI ALL'ART .1, COMMA 557-QUATER O ART. 1, COMMA 562 DELLA LEGGE N. 296/2006 O DI ANALOGHE DISPOSIZIONI DELLE REGIONI E PROVINCE AUTONOME</t>
  </si>
  <si>
    <t>161572865</t>
  </si>
  <si>
    <t xml:space="preserve">Note e chiarimenti alla rilevazione : </t>
  </si>
  <si>
    <t>Appendice gestione dati co.co.co.</t>
  </si>
  <si>
    <t>Quanti sono stati i contratti di collaborazione coordinata e continuativa o convenzioni (art.1, c. 116 legge n. 311/04) ?</t>
  </si>
  <si>
    <t>Qual è stata la tipologia dell'incarico dei contratti co.co.co. attivi nel corso dell'anno:</t>
  </si>
  <si>
    <t>a) Tecnico</t>
  </si>
  <si>
    <t>b) Giuridico/Amministrativo</t>
  </si>
  <si>
    <t>c) Economico</t>
  </si>
  <si>
    <t>Quanti dei contratti co.co.co attivi nel corso dell'anno hanno un compenso maggiore di 20.000 ?</t>
  </si>
  <si>
    <t>Suddividere i contratti co.co.co. attivi nel corso dell'anno secondo la loro durata:</t>
  </si>
  <si>
    <t>a) 1 - 3 mesi</t>
  </si>
  <si>
    <t>b) 4 - 6 mesi</t>
  </si>
  <si>
    <t>c) 7 - 12 mesi</t>
  </si>
  <si>
    <t>d) oltre 12 mesi</t>
  </si>
  <si>
    <t>I co.co.co attivi nel corso dell'anno quante persone diverse hanno riguardato?</t>
  </si>
  <si>
    <t>Titolo di studio delle persone cui sono stati stipulati uno o più contratti co.co.co.:</t>
  </si>
  <si>
    <t>a) Laurea</t>
  </si>
  <si>
    <t>b) Diploma superiore</t>
  </si>
  <si>
    <t>c) Diploma inferiore</t>
  </si>
  <si>
    <t>Componenti Collegio dei Revisori (o Organo Equivalente)</t>
  </si>
  <si>
    <t>EMail (sostituisce l'ENTE RAPPRESENTATO delle rilevazioni precedenti)</t>
  </si>
  <si>
    <t>LIMBERTI</t>
  </si>
  <si>
    <t>DANIELE</t>
  </si>
  <si>
    <t>d.limberti43@gmail.com</t>
  </si>
  <si>
    <t>BALZANI</t>
  </si>
  <si>
    <t>ANNA RITA</t>
  </si>
  <si>
    <t>annaritabalzani@studiobalzani.org</t>
  </si>
  <si>
    <t>MICHELONE</t>
  </si>
  <si>
    <t>FABIO</t>
  </si>
  <si>
    <t>fabio.michelone@gmail.com</t>
  </si>
  <si>
    <t xml:space="preserve">Macrocategoria : </t>
  </si>
  <si>
    <t>DIRIGENTI</t>
  </si>
  <si>
    <t>FONDO RELATIVO ALL'ANNO DI RILEVAZIONE / TEMPISTICA DELLA C.I.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</si>
  <si>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</si>
  <si>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SI</t>
  </si>
  <si>
    <t>È prevista una certificazione disgiunta per le risorse (costituzione) e per gli impieghi (contratto integrativo) secondo quanto raccomandato dalla circolare RGS n. 25/2012 (S/N)?</t>
  </si>
  <si>
    <t>In caso di certificazione disgiunta: data di certificazione della sola costituzione del fondo/i specificamente riferita all'anno di rilevazione (art. 40-bis, c.1 del Dlgs 165/2001)</t>
  </si>
  <si>
    <t xml:space="preserve"> </t>
  </si>
  <si>
    <t>In caso di certificazione disgiunta: data di certificazione del solo contratto integrativo economico specificamente riferito al fondo/i dell'anno di rilevazione, sulla base di certificazione costituzione fondo effettuata in precedenza (art. 40-bis, c.1 del Dlgs 165/2001)</t>
  </si>
  <si>
    <t>23-07-2019</t>
  </si>
  <si>
    <t>In caso di certificazione congiunta: data di certificazione tanto della costituzione del fondo che del contratto integrativo economico specificamente riferito al fondo/i dell'anno di rilevazione (art. 40-bis, c.1 del Dlgs 165/2001)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</si>
  <si>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</si>
  <si>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RISPETTO DI SPECIFICI LIMITI DI LEGGE</t>
  </si>
  <si>
    <t>Importo della decurtazione permanente ai sensi dell'art. 1, c. 456 della L. 147/2013 apportata al fondo/i dell'anno corrente (euro)</t>
  </si>
  <si>
    <t>1865374</t>
  </si>
  <si>
    <t>Importo del fondo/i anno 2016 come certificato dall'organo di controllo in sede di validazione fondo/i 2016 (euro)</t>
  </si>
  <si>
    <t>8771238</t>
  </si>
  <si>
    <t>Importo del limite 2016 riferito alla presente macrocategoria come certificato dall'organo di controllo in sede di validazione del fondo/i dell'anno corrente (euro)</t>
  </si>
  <si>
    <t>8014561</t>
  </si>
  <si>
    <t>(eventuale) Importo della decurtazione al fondo/i dell'anno corrente per il recupero delle risorse erogate in eccesso ai sensi dell'art. 40, c. 3-quinquies del Dlgs 165/2001 (euro)</t>
  </si>
  <si>
    <t>(eventuale) Importo della decurtazione al fondo dell'anno corrente per il recupero delle risorse erogate in eccesso ai sensi dell'art. 4, c. 1 del DL 16/2014 (euro)</t>
  </si>
  <si>
    <t>(eventuale) Importo del co-finanziamento al recupero riferito alla annualità corrente del recupero di risorse in eccesso ai sensi dell'art. 4, c. 2 del DL 16/2014 (euro)</t>
  </si>
  <si>
    <t>ORGANIZZAZIONE E INCARICHI</t>
  </si>
  <si>
    <t>Numero complessivo di funzioni dirigenziali previste nell'ordinamento</t>
  </si>
  <si>
    <t>125</t>
  </si>
  <si>
    <t>Numero di posizioni dirigenziali preposte alle strutture organizzative complesse ai sensi dell'art. 27, c. 5 del Ccnl 23.12.1999 e s.m.i. effettivamente coperte alla data del 31.12 dell'anno di rilevazione</t>
  </si>
  <si>
    <t>54</t>
  </si>
  <si>
    <t>Valore medio su base annua della retribuzione di posizione previsto per le strutture organizzative complesse di cui all'art. 27, c. 5 del Ccnl 23.12.1999 e s.m.i. (euro)</t>
  </si>
  <si>
    <t>50423</t>
  </si>
  <si>
    <t>Numero di posizioni dirigenziali effettivamente coperte alla data del 31.12 dell'anno di rilevazione per la fascia più elevata</t>
  </si>
  <si>
    <t>Numero di posizioni dirigenziali effettivamente coperte alla data del 31.12 dell'anno di rilevazione per la fascia meno elevata</t>
  </si>
  <si>
    <t>Numero di posizioni dirigenziali effettivamente coperte alla data del 31.12 dell'anno di rilevazione per le restanti fasce</t>
  </si>
  <si>
    <t>47</t>
  </si>
  <si>
    <t>Valore unitario su base annua della retribuzione di posizione previsto per la fascia più elevata (euro)</t>
  </si>
  <si>
    <t>45103</t>
  </si>
  <si>
    <t>Valore unitario su base annua della retribuzione di posizione previsto per la fascia meno elevata (euro)</t>
  </si>
  <si>
    <t>17500</t>
  </si>
  <si>
    <t>Valore unitario su base annua della retribuzione di posizione previsto per le restanti fasce (valore medio in euro)</t>
  </si>
  <si>
    <t>39603</t>
  </si>
  <si>
    <t>Numero di posizioni dirigenziali effettivamente coperte alla data del 31.12 dell'anno di rilevazione con incarico ad interim</t>
  </si>
  <si>
    <t>7</t>
  </si>
  <si>
    <t>Valore medio su base annua della retribuzione per gli incarichi dirigenziali ad interim (risultato in euro)</t>
  </si>
  <si>
    <t>PERFORMANCE / RISULTATO</t>
  </si>
  <si>
    <t>Importo totale della retribuzione di risultato erogata a valere sul fondo dell'anno di rilevazione (euro)</t>
  </si>
  <si>
    <t>1712256</t>
  </si>
  <si>
    <t>Importo totale della retribuzione di risultato non erogata a seguito della valutazione non piena con riferimento al fondo dell'anno di rilevazione (euro)</t>
  </si>
  <si>
    <t>199258</t>
  </si>
  <si>
    <t>% di risorse aggiuntive ex art. 26, c. 3 del Ccnl 23.12.1999 (variabile) in proporzione alle risorse stabili del fondo dell'anno di rilevazione</t>
  </si>
  <si>
    <t>Le retribuzioni di risultato sono correlate alla valutazione della prestazione dei dirigenti (S/N)?</t>
  </si>
  <si>
    <t>Sono utilizzati indicatori di risultato attinenti all'Ufficio o all'Ente nel suo complesso per la valutazione della retribuzione di risultato (S/N)?</t>
  </si>
  <si>
    <t>Sono utilizzati giudizi del nucleo di valutazione o di altro analogo organismo per la valutazione della retribuzione di risultato (S/N)?</t>
  </si>
  <si>
    <t>Sono utilizzati ai fini della valutazione dei dirigenti meccanismi di confronto con le performance di altri enti (benchmarking) (S/N)?</t>
  </si>
  <si>
    <t>RILEVAZIONE CEPEL</t>
  </si>
  <si>
    <t>Sono stati costituiti i nuclei di valutazione per il personale dirigente (S/N)?</t>
  </si>
  <si>
    <t>Sono costituiti in forma singola o associata?</t>
  </si>
  <si>
    <t>Viene effettuata la valutazione delle prestazioni e dei risultati dei dirigenti (art. 14 del Ccnl 23.12.1999) (S/N)?</t>
  </si>
  <si>
    <t>La valutazione delle prestazioni e dei risultati è effettuata in forma singola o associata?</t>
  </si>
  <si>
    <t>INFORMAZIONI / CHIARIMENTI</t>
  </si>
  <si>
    <t>Informazioni/chiarimenti da parte dell'Organo di controllo (max 1.500 caratteri)</t>
  </si>
  <si>
    <t>Si precisa che la certificazione del Collegio dei revisori, nella sua attuale composizione, nominato con effetto 01.01.2018, è rilasciata nell'ambito del "controllo sulla compatibilità dei costi della contrattazione collettiva integrativa con i vincoli di bilancio e quelli derivanti dall'applicazione delle norme di legge", ai sensi dell'art. 40 bis, comma 1°, del D.L.gs.n.165/2001 e dell'art. 4, comma 1° lett. d) della L.R. 40/2012, istitutiva del Collegio dei Revisori dei Conti della Regione Toscana.COMPOSIZIONE VOCE F998 TAB.15:L.R. 64/06: 1.550.814;L.R. 67/07: 525.000;L.R. 69/08:450.000;Applicazione l.r. 66/2011 (inquadramento personale ARTEA): 215.846;Art.1 comma 6 CCNL 12.02.2002:197.302.</t>
  </si>
  <si>
    <t>Informazioni/chiarimenti da parte dell'Amministrazione (max 1.500 caratteri)</t>
  </si>
  <si>
    <t>L'Amministrazione, con decreto dirigenziale n.20460 in data 20.12.2018 - partecipato preventivamente al Collegio dei revisori - ha costituito il fondo per il finanziamento della retribuzione di posizione e di risultato della dirigenza anno 2018; la trattativa con le organizzazioni sindacali per la sottoscrizione dell'accordo di destinazione delle risorse è tutt'ora in corso. Il collegio dei revisori rilascerà la certificazione congiunta (costituzione + contratto integrativo) a seguito della sottoscrizione dell'accordo.Il numero complessivo di funzioni dirigenziali previste nell'ordinamento corrisponde alla dotazione organica. COMPOSIZIONE VOCE F998 TAB.15:L.R. 64/06: 1.550.814;L.R. 67/07: 525.000;L.R. 69/08:450.000;Applicazione l.r. 66/2011 (inquadramento personale ARTEA): 215.846;Art.1 comma 6 CCNL 12.02.2002:197.302; ART 1 C 800 L 205/2017 - ARMONIZZ PERS PROVINCE TRANSITATO</t>
  </si>
  <si>
    <t>PERSONALE NON DIRIGENTE</t>
  </si>
  <si>
    <t>20-06-2019</t>
  </si>
  <si>
    <t>Importo del limite di cui all'art. 23 c. 2 Dlgs 75/2017 esposto come somma di fondo per la contrattazione integrativa, poste a bilancio destinate alle P.O. (comuni senza dirigenza nel 2016) e limite 2016 compensi lavoro straordinario (euro)</t>
  </si>
  <si>
    <t>29088704</t>
  </si>
  <si>
    <t>Importo complessivo delle voci del fondo/i dell'anno corrente non interessate dal limite di cui all'art. 23 c. 2 del Dlgs 75/2017 (in euro, es. somme non utilizzate fondo anno prec., incentivi funzioni tecniche ecc.)</t>
  </si>
  <si>
    <t>6509433</t>
  </si>
  <si>
    <t>Importo del limite di cui all'art. 9, comma 28 del decreto legge n. 78/2010 riferito all'anno corrente (euro)</t>
  </si>
  <si>
    <t>16834794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</si>
  <si>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</si>
  <si>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721086</t>
  </si>
  <si>
    <t>0,20% MONTE SALARI 2001 ALTE PROFESSIONALITA'</t>
  </si>
  <si>
    <t>Valore 0,20% del monte salari dell'anno 2001 di cui all'art. 32 c. 7 del Ccnl 22.1.2004 non ricompreso nel fondo certificato del 2017 ai fini del computo nell'unico importo 2017 di cui all'art. 67, c. 1 del Ccnl 22.5.2018 (euro)</t>
  </si>
  <si>
    <t>L'importo di cui all'art. 32, c. 7 Ccnl 22.1.2004, inizialmente escluso dal fondo 2017, vi è stato ricompreso, previa certificazione del Collegio dei revisori dei conti, secondo le indicazioni dell'ARAN (S/N)?</t>
  </si>
  <si>
    <t>Il limite 2016 di cui all'art. 23 c. 2 del Dlgs 75/2017 è stato rettificato includendo il valore di cui all'rt. 32 c. 7 del Ccnl 22.1.2004 secondo le indicazioni del MEF (S/N)?</t>
  </si>
  <si>
    <t>Numero totale delle posizioni di lavoro dell'area delle posizioni organizzative previste nell'ordinamento ai sensi degli artt.13 o 17 del Ccnl 21.5.2018</t>
  </si>
  <si>
    <t>614</t>
  </si>
  <si>
    <t>Numero di posizioni organizzative effettivamente coperte alla data del 31.12 dell'anno di rilevazione per la fascia più elevata</t>
  </si>
  <si>
    <t>Numero di posizioni organizzative effettivamente coperte alla data del 31.12 dell'anno di rilevazione per la fascia meno elevata</t>
  </si>
  <si>
    <t>4</t>
  </si>
  <si>
    <t>Numero di posizioni organizzative effettivamente coperte alla data del 31.12 dell'anno di rilevazione per le restanti fasce</t>
  </si>
  <si>
    <t>604</t>
  </si>
  <si>
    <t>16000</t>
  </si>
  <si>
    <t>5165</t>
  </si>
  <si>
    <t>10080</t>
  </si>
  <si>
    <t>Numero complessivo di incarichi di specifica responsabilità in essere al 31.12 dell'anno di rilevazione</t>
  </si>
  <si>
    <t>1803</t>
  </si>
  <si>
    <t>PROGRESSIONI ECONOMICHE ALL'INTERNO DELLE AREE A VALERE SUL FONDO DELL'ANNO DI RILEVAZIONE</t>
  </si>
  <si>
    <t>E' stata verificata la sussistenza del requisito di cui all'art. 16, c. 6 del Ccnl 21.5.2018 ai fini delle PEO (S/N) ?</t>
  </si>
  <si>
    <t>Numero dei dipendenti che hanno concorso alle procedure per le PEO a valere sul fondo dell'anno di rilevazione</t>
  </si>
  <si>
    <t>Numero totale delle progressioni economiche all'interno delle aree effettuate a valere sul fondo dell'anno di rilevazione</t>
  </si>
  <si>
    <t>Le progressioni economiche all'interno delle aree dell'anno di rilevazione sono riferite ad un numero limitato di dipendenti (massimo 50% degli aventi diritto) ed operate con carattere di selettività ex art. 23 c. 2 del DLgs 150/2009 (S/N)?</t>
  </si>
  <si>
    <t>Le progressioni economiche all'interno delle aree riferite all'anno di rilevazione hanno rispettato il principio di non retrodatazione oltre il 1 gennaio dell'anno di conclusione del procedimento (S/N)?</t>
  </si>
  <si>
    <t>Importo delle risorse destinate alle progressioni economiche all'interno delle aree contrattate e certificate a valere sul fondo dell'anno di rilevazione (euro)</t>
  </si>
  <si>
    <t>L'ente ha rispettato l'indicazione di cui all'art. 68 c. 3 del Ccnl 21.5.2018 di destinare almeno il 30% delle risorse variabili del fondo dell'anno di rilevazione a performance Individuale (S/N)?</t>
  </si>
  <si>
    <t>Importo totale della performance individuale erogata a valere sul fondo dell'anno di rilevazione (euro)</t>
  </si>
  <si>
    <t>5023814</t>
  </si>
  <si>
    <t>Importo totale della performance organizzativa erogata a valere sul fondo dell'anno di rilevazione (euro)</t>
  </si>
  <si>
    <t>7535722</t>
  </si>
  <si>
    <t>Importo totale della performance (individuale e organizzativa) non erogata a seguito della valutazione non piena con riferimento al fondo dell'anno di rilevazione (euro)</t>
  </si>
  <si>
    <t>13521</t>
  </si>
  <si>
    <t>Importo totale della retribuzione di risultato riferita ad incarichi dell'area delle posizioni organizzative, erogato a valere sull'anno di rilevazione (euro)</t>
  </si>
  <si>
    <t>1488933</t>
  </si>
  <si>
    <t>Importo totale della retribuzione di risultato relativo ad incarichi dell'area delle posizioni organizzative, non erogato a seguito della valutazione non piena con riferimento all'anno di rilevazione (euro)</t>
  </si>
  <si>
    <t>1845</t>
  </si>
  <si>
    <t>% delle risorse aggiuntive di cui all'art. 67, c. 5, lettera b) del Ccnl 21.5.2018 (variabile) in proporzione alle risorse stabili del fondo dell'anno di rilevazione</t>
  </si>
  <si>
    <t>0,00 %</t>
  </si>
  <si>
    <t>Viene effettuata la valutazione delle prestazioni e dei risultati dei dipendenti (art. 6 del Ccnl 31.3.1999) (S/N) ?</t>
  </si>
  <si>
    <t>Quale è il valore massimo in percentuale dell'indennità di risultato rispetto all'indennità di posizione (art.10, c. 3 del Ccnl 31.3.1999)?</t>
  </si>
  <si>
    <t>Si precisa che la certificazione del Collegio dei revisori, nella sua attuale composizione, nominato con effetto 01.01.2018, e rilasciata nell'ambito del "controllo sulla compatibilita dei costi della contrattazione collettiva integrativa con i vincoli di bilancio e quelli derivanti dall'applicazione delle norme di legge", ai sensi dell'art. 40 bis, comma 1 , del D.L.gs.n.165/2001 e dell'art. 4, comma 1  lett. d) della L.R. 40/2012, istitutiva del Collegio dei Revisori dei Conti della Regione Toscana.</t>
  </si>
  <si>
    <t>Il numero di posizioni organizzative previsto dall'ordinamento comprende le strutture istituite, incluse quelle vacanti. Composizione voce F995: risorse art. 61, comma 9, d.l. 112/2008 convertito con modificazioni dalla l. 133/2008</t>
  </si>
  <si>
    <t>T1 Personale a Tempo Indeterminato</t>
  </si>
  <si>
    <t>Qualifica</t>
  </si>
  <si>
    <t>Tempo Pieno</t>
  </si>
  <si>
    <t>Part Time Inf. 50%</t>
  </si>
  <si>
    <t>Part Time Sup. 50%</t>
  </si>
  <si>
    <t>Totale Dipendenti al 31/12</t>
  </si>
  <si>
    <t>TOTALE GENERALE</t>
  </si>
  <si>
    <t>U</t>
  </si>
  <si>
    <t>D</t>
  </si>
  <si>
    <t>DIRETTORE  GENERALE</t>
  </si>
  <si>
    <t>DIRIGENTE A TEMPO INDETERMINATO</t>
  </si>
  <si>
    <t>DIRIGENTE A TEMPO DETERMINATO IN D.O.</t>
  </si>
  <si>
    <t>POSIZIONE ECONOMICA D6</t>
  </si>
  <si>
    <t>POSIZIONE ECONOMICA D5</t>
  </si>
  <si>
    <t>POSIZIONE ECONOMICA D4</t>
  </si>
  <si>
    <t>CONTRATTISTI</t>
  </si>
  <si>
    <t>POSIZIONE ECONOMICA D3</t>
  </si>
  <si>
    <t>COLLABORATORE A T.D. ART. 90 TUEL</t>
  </si>
  <si>
    <t>POSIZIONE ECONOMICA D2</t>
  </si>
  <si>
    <t>POSIZIONE ECONOMICA D1</t>
  </si>
  <si>
    <t>POSIZIONE ECONOMICA C5</t>
  </si>
  <si>
    <t>POSIZIONE ECONOMICA C4</t>
  </si>
  <si>
    <t>POSIZIONE ECONOMICA C3</t>
  </si>
  <si>
    <t>POSIZIONE ECONOMICA C2</t>
  </si>
  <si>
    <t>POSIZIONE ECONOMICA C1</t>
  </si>
  <si>
    <t>POSIZ. ECON. B7 - PROFILO ACCESSO B3</t>
  </si>
  <si>
    <t>POSIZ. ECON. B7 - PROFILO  ACCESSO B1</t>
  </si>
  <si>
    <t>POSIZ.ECON. B6 PROFILI ACCESSO B3</t>
  </si>
  <si>
    <t>POSIZ.ECON. B6 PROFILI ACCESSO B1</t>
  </si>
  <si>
    <t>POSIZ.ECON. B5 PROFILI ACCESSO B3</t>
  </si>
  <si>
    <t>POSIZ.ECON. B5 PROFILI ACCESSO B1</t>
  </si>
  <si>
    <t>POSIZ.ECON. B4 PROFILI ACCESSO B3</t>
  </si>
  <si>
    <t>POSIZ.ECON. B4 PROFILI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</si>
  <si>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</si>
  <si>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</si>
  <si>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</si>
  <si>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</si>
  <si>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</si>
  <si>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A3</t>
  </si>
  <si>
    <t>POSIZIONE ECONOMICA A2</t>
  </si>
  <si>
    <t>POSIZIONE ECONOMICA A1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</si>
  <si>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</si>
  <si>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</si>
  <si>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</si>
  <si>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</si>
  <si>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</si>
  <si>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Telelavoro/Smart working 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</si>
  <si>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</si>
  <si>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</si>
  <si>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</si>
  <si>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</si>
  <si>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</si>
  <si>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</si>
  <si>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</si>
  <si>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</si>
  <si>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</si>
  <si>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</si>
  <si>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</si>
  <si>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</si>
  <si>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</si>
  <si>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</si>
  <si>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</t>
  </si>
  <si>
    <t>Personale dell'Amministrazione - personale in aspettativa</t>
  </si>
  <si>
    <t>Personale Esterno - comandati/distaccati</t>
  </si>
  <si>
    <t>Personale Esterno - fuori ruolo</t>
  </si>
  <si>
    <t>Personale Esterno - convenzioni</t>
  </si>
  <si>
    <t>T4 Passaggi di Ruolo/Posizione Economica/Profilo</t>
  </si>
  <si>
    <t>Qualifica di partenza</t>
  </si>
  <si>
    <t>Qualifica di arrivo</t>
  </si>
  <si>
    <t>Numero di passagi</t>
  </si>
  <si>
    <t>TOTALE PASSAGGI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</si>
  <si>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</si>
  <si>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</si>
  <si>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</si>
  <si>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</si>
  <si>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</si>
  <si>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</si>
  <si>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lavoro</t>
  </si>
  <si>
    <t>Licenziamenti disposti dall'ente</t>
  </si>
  <si>
    <t>Altre cause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</si>
  <si>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</si>
  <si>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</si>
  <si>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</si>
  <si>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</si>
  <si>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</si>
  <si>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</si>
  <si>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</si>
  <si>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Personale stabilizzato ex art. 35, c. 3-bis, dlgs 165/01</t>
  </si>
  <si>
    <t>Personale assunto con procedure art. 4, c. 6, l. 125/13</t>
  </si>
  <si>
    <t>Personale stabilizzato ex art.20 d.lgs. 75/2017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</si>
  <si>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</si>
  <si>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</si>
  <si>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</si>
  <si>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</si>
  <si>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</si>
  <si>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</si>
  <si>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</si>
  <si>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</si>
  <si>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</si>
  <si>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</si>
  <si>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</si>
  <si>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</si>
  <si>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</si>
  <si>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</si>
  <si>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</si>
  <si>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</si>
  <si>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</si>
  <si>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</si>
  <si>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</si>
  <si>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</si>
  <si>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</si>
  <si>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</si>
  <si>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</si>
  <si>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</si>
  <si>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</si>
  <si>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</si>
  <si>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</si>
  <si>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</si>
  <si>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</si>
  <si>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</si>
  <si>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</si>
  <si>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</si>
  <si>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</si>
  <si>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</si>
  <si>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T10 Personale in Servizio al 31/12 per Regioni e Estero</t>
  </si>
  <si>
    <t>Regione</t>
  </si>
  <si>
    <t>Estero</t>
  </si>
  <si>
    <t>Lazio</t>
  </si>
  <si>
    <t>Liguria</t>
  </si>
  <si>
    <t>Toscana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</si>
  <si>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</si>
  <si>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</si>
  <si>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</si>
  <si>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</si>
  <si>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</si>
  <si>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</si>
  <si>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</si>
  <si>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</si>
  <si>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</si>
  <si>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</si>
  <si>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</si>
  <si>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</si>
  <si>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</si>
  <si>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</si>
  <si>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</si>
  <si>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</si>
  <si>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</si>
  <si>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</si>
  <si>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</si>
  <si>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</si>
  <si>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</si>
  <si>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</si>
  <si>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</si>
  <si>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</si>
  <si>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</si>
  <si>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</si>
  <si>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</si>
  <si>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</si>
  <si>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</si>
  <si>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</si>
  <si>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</si>
  <si>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</si>
  <si>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</si>
  <si>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</si>
  <si>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</si>
  <si>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INDENNITA' PER SPECIFICHE RESPONSABILITA'</t>
  </si>
  <si>
    <t xml:space="preserve">COMPENSI PRODUTTIVITA' </t>
  </si>
  <si>
    <t>INCENTIVI PER FUNZIONI TECNICHE</t>
  </si>
  <si>
    <t>DIRITTI DI ROGITO E IND.SCAVALCO</t>
  </si>
  <si>
    <t>ONORARI AVVOCATI</t>
  </si>
  <si>
    <t>COMPETENZE PERSONALE COMANDATO/DISTACCATO PRESSO L'AMM.NE</t>
  </si>
  <si>
    <t>ELEMENTO PEREQUATIVO</t>
  </si>
  <si>
    <t>INDENNITÀ DI FUNZIONE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</si>
  <si>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</si>
  <si>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</si>
  <si>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</si>
  <si>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</si>
  <si>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</si>
  <si>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</si>
  <si>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</si>
  <si>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</si>
  <si>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</si>
  <si>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</si>
  <si>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</si>
  <si>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</si>
  <si>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</si>
  <si>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</si>
  <si>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</si>
  <si>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</si>
  <si>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</si>
  <si>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</si>
  <si>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</si>
  <si>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</si>
  <si>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</si>
  <si>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</si>
  <si>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</si>
  <si>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</si>
  <si>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</si>
  <si>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</si>
  <si>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</si>
  <si>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</si>
  <si>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</si>
  <si>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</si>
  <si>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</si>
  <si>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</si>
  <si>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</si>
  <si>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</si>
  <si>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</si>
  <si>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</si>
  <si>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</si>
  <si>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effettuati</t>
  </si>
  <si>
    <t>Aut.Bacino Distr Appennino Settentrionale:46422-Az. Osp. Univ. Careggi:376377-Az. Usl Toscana Centro:590434-Az. Usl Toscana Nord Ovest:154158 -Az. USL Toscana Sud Est:159594-Citta Metr. Firenze:411832-C. Bagno a Ripoli:5530-C. Empoli:6563-C. Firenze:209458-C. Norcia:29115-C. Siena:504-ESTAR:35217-IRPET:15993- ISPRO:45498-Pr. Arezzo:44935-Pr. Grosseto:159991-Pr. Massa :31514-Pr.Pistoia:43217-Pr.Prato:81358-Pr.Siena:101526-Unioncamere Toscana:29181-ARTI:10471500-Citta Metr. Firenze:769345-C. Bibbiena:9502-C.Chitignano:1514-C. Fosciandora:1736-C. Laterina Pergine V.no:8599-C. Ortignano Raggiolo:2356-C. Rio:3331-C. Castel Focognano:2827-C. Castiglione di Garfagnana:4476-C. Chiusi della Verna:2422-C. Pieve Fosciana:2664-C. San Romano in Garfagnana:4415-C. Villa Collemandina:3120-Pr. Arezzo:416988-Pr.Grosseto:387819-Provincia di Livorno:512055-Pr. di Lucca:354990-Pr. Massa Carrara:180366-Pr. Pisa:390375-Pr. Pistoia:321135-Pr. Prato:321135-Pr. Siena:397272-Univ. Stranieri Siena:3806</t>
  </si>
  <si>
    <t>Elenco istituzioni ed importi dei rimborsi ricevuti</t>
  </si>
  <si>
    <t>Agenzia Italiana Farmaco:71453-Autorita' Portuale Reg.:91178-Az.Usl Toscana Sud-Est:71125-C.Firenze :47760-C. Perugia:15128-C. Prato:64821-C.Sesto F.no:5911-ESTAR:65112,09-Istituti Raggruppati a.p.s.p.:3515-Min.Giustizia :8093-Ministero Infrastrutture e trasporti:27989-Presidenza Cons. Min.:68908-Pr. autonoma Trento:15010-Regione Liguria :2177-Societa' della Salute Pistoiese:29609-Terre Regionali Toscane:10071-TAR Toscana:23459-Univ. Studi Firenze:106174-Capofila ASPAL-REGIONE SARDEGNA:54411-THE KNOWLEDGE CENTER FOR AGRICULTURE:22446-UE:295466-UE- EACEA:6634-Autostrade per l'Italia S.p.A.:16500-Ferrovie dello Stato S.p.A.:1613,3-Societa private varie :74556,1-Az.Osp Meyer:103658-Soc.Salute Pistoiese:29609-Ist. Raggruppati A.P.S.P.:3515-Az.USL Toscana Sud Est:71125-ESTAR:65112-Ist. Zooprofilattico Sperim.Lazio e Toscana:46283-Ag. Italiana Farmaco:71453-Pr. Prato:45-Citta Metr. Firenze:720-ISTAT:72079-Min.Lavoro:15332275-Min.Economia e Finanze:1701-Stato:882-Univ.Studi Firenze :3936</t>
  </si>
  <si>
    <t>T15 Fondo per la contrattazione integrativa</t>
  </si>
  <si>
    <t>Macrocategoria : DIRIGENTI</t>
  </si>
  <si>
    <t>Importo di competenza</t>
  </si>
  <si>
    <t>Entrata</t>
  </si>
  <si>
    <t>Uscita</t>
  </si>
  <si>
    <t>Risorse per la retribuzione di posizione e di risultato</t>
  </si>
  <si>
    <t>Risorse fisse aventi carattere di certezza e stabilità</t>
  </si>
  <si>
    <t>POSIZIONE E RISULTATO ANNO 1998 (ART.26 C.1 L. A CCNL 98-01)</t>
  </si>
  <si>
    <t>INCREMENTI CCNL 98-01 (ART. 26 C. 1 L. D)</t>
  </si>
  <si>
    <t>INCREMENTI CCNL 02-05 (ART. 23. CC. 1,3)</t>
  </si>
  <si>
    <t>INCREMENTI CCNL 04-05 (ART. 4 CC. 1,4)</t>
  </si>
  <si>
    <t>INCREMENTI CCNL 06-09 (ART. 16 CC. 1,4)</t>
  </si>
  <si>
    <t>INCREMENTI CCNL 08-09 (ART. 5 CC. 1,4)</t>
  </si>
  <si>
    <t>PROCESSI DI DECENTRAMENTO (ART. 26 C. 1 L. F CCNL 98-01)</t>
  </si>
  <si>
    <t>RIA E MAT. EC. PERS. CESS. (ART. 26 C. 1 L. G CCNL 98-01)</t>
  </si>
  <si>
    <t>RID. STABILE ORG. DIRIG. (ART. 26 C. 5 CCNL 98-01)</t>
  </si>
  <si>
    <t>ALTRE RISORSE FISSE CON CARATTERE DI CERTEZZA E STABILITÀ</t>
  </si>
  <si>
    <t>totale Risorse fisse aventi carattere di certezza e stabilità Risorse posizione risultato</t>
  </si>
  <si>
    <t>12.786.887</t>
  </si>
  <si>
    <t>Risorse variabili</t>
  </si>
  <si>
    <t>INCARICHI DA SOGGETTI TERZI (ART. 20, CC. 3-5  CCNL 06-09)</t>
  </si>
  <si>
    <t>SOMME NON UTILIZZATE FONDO/I ANNO PRECEDENTE</t>
  </si>
  <si>
    <t>totale Risorse variabili Risorse posizione risultato</t>
  </si>
  <si>
    <t>34.400</t>
  </si>
  <si>
    <t>Decurtazioni</t>
  </si>
  <si>
    <t>DECURTAZIONE FONDO 3.356,97 EURO (ART.1 C.3 L. E CCNL 00-01)</t>
  </si>
  <si>
    <t>ART 1 C 456 L 147/2013 - DECURTAZIONE PERMANENTE</t>
  </si>
  <si>
    <t>ART 23 C 2 DLGS 75/2017 - DEC. FONDO RISPETTO LIMITE 2016</t>
  </si>
  <si>
    <t>ALTRE DECURTAZIONI NON COMPRESE FRA LE PRECEDENTI</t>
  </si>
  <si>
    <t>totale Decurtazioni Risorse posizione risultato</t>
  </si>
  <si>
    <t>-5.012.829</t>
  </si>
  <si>
    <t>totale Risorse posizione risultato</t>
  </si>
  <si>
    <t>7.808.458</t>
  </si>
  <si>
    <t>Destinazioni erogate per prestazioni rese nell'anno di riferimento</t>
  </si>
  <si>
    <t>RETRIBUZIONE DI RISULTATO (ONNICOMPRENSIVITÀ)</t>
  </si>
  <si>
    <t>totale Destinazioni erogate per prestazioni rese nell'anno di riferimento Risorse posizione risultato</t>
  </si>
  <si>
    <t>6.333.526</t>
  </si>
  <si>
    <t>Macrocategoria : PERSONALE NON DIRIGENTE</t>
  </si>
  <si>
    <t>Fondo risorse decentrate</t>
  </si>
  <si>
    <t>ART 67 C 1 CCNL 16-18 - UNICO IMPORTO CONSOLIDATO 2017</t>
  </si>
  <si>
    <t>ART 67 C 2 L B CCNL 16-18 - RIDET. INCREM. STIP. CCNL 16-18</t>
  </si>
  <si>
    <t>ART 67 C 2 L C CCNL 16-18 - RIA E ASS. AD PERS. CESSATO</t>
  </si>
  <si>
    <t>ART 67 C 2 L E CCNL 16-18-INCREM. PERS. TRASF. DISP. LEGGE</t>
  </si>
  <si>
    <t>totale Risorse fisse aventi carattere di certezza e stabilità Fondo risorse decentrate</t>
  </si>
  <si>
    <t>29.057.693</t>
  </si>
  <si>
    <t>ART 92 CC 5-6  DLGS 163/06 - QUOTE PROG.NE AD ESAURIMENTO</t>
  </si>
  <si>
    <t>ART 9 L 114/14 ART 21 C 1 R.D. 1611/33 - COMP. AVVOCATI</t>
  </si>
  <si>
    <t>ART 70-TER CCNL 16-18 - CONTR ISTAT E ENTI PUBBL AUTORIZZ</t>
  </si>
  <si>
    <t>ART 67 C 3 L D CCNL 16-18-RIA CESS ANNO PREC MENSIL RESIDUE</t>
  </si>
  <si>
    <t>ART 67 C 3 L H CCNL 16-18 - INTEGRAZIONE 1,2% M.S. 1997</t>
  </si>
  <si>
    <t>ART 68 C 1 CCNL 16-18-RIS FISSE NON UTILIZZATE FONDI PREC.</t>
  </si>
  <si>
    <t>ALTRE RISORSE VARIABILI</t>
  </si>
  <si>
    <t>totale Risorse variabili Fondo risorse decentrate</t>
  </si>
  <si>
    <t>1.615.799</t>
  </si>
  <si>
    <t>totale Decurtazioni Fondo risorse decentrate</t>
  </si>
  <si>
    <t>-3.425.981</t>
  </si>
  <si>
    <t>totale Fondo risorse decentrate</t>
  </si>
  <si>
    <t>27.247.511</t>
  </si>
  <si>
    <t>Posizioni organizzative (bilancio)</t>
  </si>
  <si>
    <t>ARTT 15 C 4, 67 C 1 CCNL 16-18 - RIS. DEST. P.O. 2017</t>
  </si>
  <si>
    <t>totale Risorse fisse aventi carattere di certezza e stabilità P.O. (bilancio)</t>
  </si>
  <si>
    <t>7.773.415</t>
  </si>
  <si>
    <t>totale P.O. (bilancio)</t>
  </si>
  <si>
    <t>DIFFERENZIALI PROGRESSIONI ECONOMICHE STORICHE</t>
  </si>
  <si>
    <t>INDENNITÀ DI COMPARTO - QUOTA CARICO FONDO</t>
  </si>
  <si>
    <t>INDENNITÀ PERSONALE EX VIII QUALIFICA FUNZIONALE</t>
  </si>
  <si>
    <t>PREMI CORRELATI ALLA PERFORMANCE ORGANIZZATIVA</t>
  </si>
  <si>
    <t>PREMI CORRELATI ALLA PERFORMANCE INDIVIDUALE</t>
  </si>
  <si>
    <t>INDENNITÀ CONDIZIONI DI LAVORO</t>
  </si>
  <si>
    <t>IND TURNO, REPERIB E LAV FEST (ART 24 C 1 CCNL 14.09.2000)</t>
  </si>
  <si>
    <t>SPECIFICHE RESPONSABILITÀ</t>
  </si>
  <si>
    <t>ART 92 CC 5-6 DLGS 163/2006 - INCENTIVI PROG.NE AD ES.TO</t>
  </si>
  <si>
    <t>ART 9, CC 3,6 DL 90/2014 - COMP. AVVOCATI</t>
  </si>
  <si>
    <t>COMPENSI ISTAT ENTI E ORGANISMI PUBBLICI AUTORIZZATI</t>
  </si>
  <si>
    <t>totale Destinazioni erogate per prestazioni rese nell'anno di riferimento Fondo risorse decentrate</t>
  </si>
  <si>
    <t>23.346.994</t>
  </si>
  <si>
    <t>totale Destinazioni erogate per prestazioni rese nell'anno di riferimento P.O. (bilancio)</t>
  </si>
  <si>
    <t>7.554.341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</si>
  <si>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</si>
  <si>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</si>
  <si>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</si>
  <si>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</si>
  <si>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</si>
  <si>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</si>
  <si>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</si>
  <si>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89270024</t>
  </si>
  <si>
    <t>115655236</t>
  </si>
  <si>
    <t>In siope manca la gest sanitaria per 58.547 E  di voci stipen, altre indennita,arretrati ap, straordinari,ANF;voci stipendiali e ferie non godute in L110 E 104.369;recuperi stip e  ANF che decurtano la spesa sico E 393.760; missioni imputate in retribE 248;rimb telelavoro, istat , spese di formaz e spese legali altri v  livello E 138.368; telelavoro fig. consiglio censito da sico ma su bila consiglio E 3.904; art 61 no sico imp access ruolo E 7.039;diff E 4.569.905 td censito in tabelle 12/13</t>
  </si>
  <si>
    <t>Totale T13</t>
  </si>
  <si>
    <t>30076173</t>
  </si>
  <si>
    <t>Assegno T14</t>
  </si>
  <si>
    <t>574347</t>
  </si>
  <si>
    <t>TOTALE PARZIALE</t>
  </si>
  <si>
    <t>119920544</t>
  </si>
  <si>
    <t xml:space="preserve">L010 - GESTIONE MENSE </t>
  </si>
  <si>
    <t>1004333</t>
  </si>
  <si>
    <t>L011 - EROGAZIONE BUONI PASTO</t>
  </si>
  <si>
    <t>1503813</t>
  </si>
  <si>
    <t>1464824</t>
  </si>
  <si>
    <t>28.729 contributi su buoni pasto;10.260 irap sul valore imponibile dei buoni pasto</t>
  </si>
  <si>
    <t>L020 - FORMAZIONE DEL PERSONALE</t>
  </si>
  <si>
    <t>767856</t>
  </si>
  <si>
    <t>L108 - CONTRATTI DI COLLABORAZIONE COORDINATA E CONTINUATIVA</t>
  </si>
  <si>
    <t>L109 - INCARICHI LIBERO PROFESSIONALI/STUDIO/RICERCA/CONSULENZA</t>
  </si>
  <si>
    <t>91571</t>
  </si>
  <si>
    <t>2224288</t>
  </si>
  <si>
    <t>888 E imputati al cod. V livello 10302010001; E 1000 imputati al cod. 1030299005; E 874 imputati al cod. 1030201008; E 5.457 imputati al cod. 1030201002; E 83362 incarichi finanziati a carico bilancio consiglio regionale.</t>
  </si>
  <si>
    <t>P015 - RETRIBUZIONI PERSONALE  A TEMPO DETERMINATO</t>
  </si>
  <si>
    <t>3755063</t>
  </si>
  <si>
    <t>8404784</t>
  </si>
  <si>
    <t>In siope manca gestione sanitaria per E 13.094 voci stipendiali + E 3.714 altri compensi + E 608 per arretrati anni precedenti; importo del td in L110 E 48.497; recuperi stipendiali in sico scalati dal pagato E 24.638; la differenza di E 4.569.905 costo del personale a td ricompreso in tabella 12 e 13; E 24.097 unita a td finanziata UE</t>
  </si>
  <si>
    <t>P035 - CONTRIBUTI A CARICO DELL'AMM. PER FONDI PREV. COMPLEMENTARE</t>
  </si>
  <si>
    <t>50644</t>
  </si>
  <si>
    <t>P055 - CONTRIBUTI A CARICO DELL'AMM.NE SU COMP. FISSE E ACCESSORIE</t>
  </si>
  <si>
    <t>33214192</t>
  </si>
  <si>
    <t>32070831</t>
  </si>
  <si>
    <t>In  siope manca la gestione sanitaria per E 19.348 oneri obbligatori + 1.420 di contributi  fine rapporto, ci sono in piu 60E di oneri del consiglio regionale; da imputare importo E 1.383.487 di P058; contributi in L110 E 225.653; maggior versamento per note di rettifica E 336; oneri redditi assimilati non censiti sico E 130;E 5985 unita td finanziata UE; E 28.729 compresi nella voce L011</t>
  </si>
  <si>
    <t>P058 - QUOTE ANNUE ACCANTONAMENTO TFR O ALTRA IND. FINE SERVIZIO</t>
  </si>
  <si>
    <t>1383487</t>
  </si>
  <si>
    <t>In siope manca la gestione sanitaria per E 1.420; la spesa   relativa in sico al punto P055 oneri obbligatori</t>
  </si>
  <si>
    <t>P061 - IRAP</t>
  </si>
  <si>
    <t>10091593</t>
  </si>
  <si>
    <t>11478525</t>
  </si>
  <si>
    <t>In siope manca importo della gestione sanitaria per 294.683E, c'e in piu importo del consiglio regionale per 811.133 E; importi non censiti da sico E 858.400 per redditi assimilati e E 170.631 per comandati in entrata; 1.822 E unita td finanziata UE</t>
  </si>
  <si>
    <t>P062 - ONERI PER I CONTRATTI DI SOMMINISTRAZIONE(INTERINALI)</t>
  </si>
  <si>
    <t>P065 - COMPENSI PER PERSONALE LSU/LPU</t>
  </si>
  <si>
    <t>SOMME RIMBORSATE ALLE AMMINISTRAZIONI PER SPESE DI PERSONALE
(sommatoria dei diversi rimborsi presenti in tabella 14)</t>
  </si>
  <si>
    <t>17961454</t>
  </si>
  <si>
    <t>1380307</t>
  </si>
  <si>
    <t>rimborso personale centri impiego in avvalimento E 10.471.500 cod. 1.04.01.02.017, E 4.091.430 cod. 1.04.01.02.002,. Altri rimborsi: E 769.345 cod. 1.04.01.02.004, E 46.953 cod. 1.03.02.99.004, E 3.806 cod.1040102008; E 60.886 rimborso da Consiglio regionale a Giunta regionale; E 1.258.999 e ascrivibile alla gestione sanitaria</t>
  </si>
  <si>
    <t>188361063</t>
  </si>
  <si>
    <t>174112926</t>
  </si>
  <si>
    <t>RIMBORSI RICEVUTI  DALLE AMMINISTRAZIONI PER SPESE DI PERSONALE  (a riduzione)
(sommatoria dei diversi rimborsi presenti in tabella 14)</t>
  </si>
  <si>
    <t>17105459</t>
  </si>
  <si>
    <t>728992</t>
  </si>
  <si>
    <t>trasferimento da ministero lavoro e economia per spese di personale (centri impiego) E 9373200,66 cod. 2010101001 + 5960775,09 cod. 2010101012. le restanti somme derivano da rimborsi diversi per spese di personale su vari codici V livello</t>
  </si>
  <si>
    <t>TOTALE GENERALE AL NETTO DEI RIMBORSI</t>
  </si>
  <si>
    <t>171255604</t>
  </si>
  <si>
    <t>173383934</t>
  </si>
</sst>
</file>

<file path=xl/styles.xml><?xml version="1.0" encoding="utf-8"?>
<styleSheet xmlns="http://schemas.openxmlformats.org/spreadsheetml/2006/main">
  <numFmts count="1">
    <numFmt numFmtId="164" formatCode="#,##0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V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E10" t="s">
        <v>42</v>
      </c>
    </row>
    <row r="11" spans="1:31" ht="12.75">
      <c r="A11" s="2" t="s">
        <v>43</v>
      </c>
      <c r="C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V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E11" t="s">
        <v>42</v>
      </c>
    </row>
    <row r="12" spans="1:31" ht="12.75">
      <c r="A12" s="2" t="s">
        <v>44</v>
      </c>
      <c r="C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E12" t="s">
        <v>42</v>
      </c>
    </row>
    <row r="14" ht="12.75">
      <c r="A14" s="3" t="s">
        <v>45</v>
      </c>
    </row>
    <row r="16" ht="12.75">
      <c r="A16" s="1" t="s">
        <v>46</v>
      </c>
    </row>
    <row r="17" ht="12.75">
      <c r="A17" s="1" t="s">
        <v>47</v>
      </c>
    </row>
    <row r="18" ht="12.75">
      <c r="A18" s="1" t="s">
        <v>48</v>
      </c>
    </row>
    <row r="21" ht="12.75">
      <c r="A21" s="4" t="s">
        <v>49</v>
      </c>
    </row>
    <row r="23" spans="1:12" ht="12.75">
      <c r="A23" s="2" t="s">
        <v>11</v>
      </c>
      <c r="B23" s="2" t="s">
        <v>50</v>
      </c>
      <c r="C23" s="2" t="s">
        <v>51</v>
      </c>
      <c r="D23" s="2" t="s">
        <v>52</v>
      </c>
      <c r="E23" s="2" t="s">
        <v>53</v>
      </c>
      <c r="F23" s="2" t="s">
        <v>54</v>
      </c>
      <c r="G23" s="2" t="s">
        <v>55</v>
      </c>
      <c r="H23" s="2" t="s">
        <v>56</v>
      </c>
      <c r="I23" s="2" t="s">
        <v>57</v>
      </c>
      <c r="J23" s="2" t="s">
        <v>58</v>
      </c>
      <c r="K23" s="2" t="s">
        <v>59</v>
      </c>
      <c r="L23" s="2" t="s">
        <v>60</v>
      </c>
    </row>
    <row r="24" spans="1:12" ht="12.75">
      <c r="A24" s="2" t="s">
        <v>61</v>
      </c>
      <c r="B24" t="s">
        <v>62</v>
      </c>
      <c r="C24" t="s">
        <v>63</v>
      </c>
      <c r="D24" t="s">
        <v>63</v>
      </c>
      <c r="E24" t="s">
        <v>63</v>
      </c>
      <c r="F24" t="s">
        <v>63</v>
      </c>
      <c r="G24" t="s">
        <v>63</v>
      </c>
      <c r="H24" t="s">
        <v>63</v>
      </c>
      <c r="I24" t="s">
        <v>63</v>
      </c>
      <c r="J24" t="s">
        <v>63</v>
      </c>
      <c r="K24" t="s">
        <v>63</v>
      </c>
      <c r="L24" t="s">
        <v>63</v>
      </c>
    </row>
    <row r="26" spans="1:17" ht="12.75">
      <c r="A26" s="2" t="s">
        <v>11</v>
      </c>
      <c r="B26" s="2" t="s">
        <v>64</v>
      </c>
      <c r="C26" s="2" t="s">
        <v>65</v>
      </c>
      <c r="D26" s="2" t="s">
        <v>66</v>
      </c>
      <c r="E26" s="2" t="s">
        <v>67</v>
      </c>
      <c r="F26" s="2" t="s">
        <v>68</v>
      </c>
      <c r="G26" s="2" t="s">
        <v>69</v>
      </c>
      <c r="H26" s="2" t="s">
        <v>70</v>
      </c>
      <c r="I26" s="2" t="s">
        <v>71</v>
      </c>
      <c r="J26" s="2" t="s">
        <v>72</v>
      </c>
      <c r="K26" s="2" t="s">
        <v>73</v>
      </c>
      <c r="L26" s="2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2" t="s">
        <v>79</v>
      </c>
    </row>
    <row r="27" spans="1:17" ht="12.75">
      <c r="A27" s="2" t="s">
        <v>61</v>
      </c>
      <c r="B27" t="s">
        <v>80</v>
      </c>
      <c r="C27" t="s">
        <v>63</v>
      </c>
      <c r="D27" t="s">
        <v>63</v>
      </c>
      <c r="E27" t="s">
        <v>63</v>
      </c>
      <c r="F27" t="s">
        <v>63</v>
      </c>
      <c r="G27" t="s">
        <v>63</v>
      </c>
      <c r="H27" t="s">
        <v>63</v>
      </c>
      <c r="I27" t="s">
        <v>80</v>
      </c>
      <c r="J27" t="s">
        <v>81</v>
      </c>
      <c r="K27" t="s">
        <v>63</v>
      </c>
      <c r="L27" t="s">
        <v>63</v>
      </c>
      <c r="M27" t="s">
        <v>63</v>
      </c>
      <c r="N27" t="s">
        <v>63</v>
      </c>
      <c r="O27" t="s">
        <v>63</v>
      </c>
      <c r="P27" t="s">
        <v>63</v>
      </c>
      <c r="Q27" t="s">
        <v>63</v>
      </c>
    </row>
    <row r="29" ht="12.75">
      <c r="A29" s="2" t="s">
        <v>82</v>
      </c>
    </row>
    <row r="31" ht="12.75">
      <c r="A31" s="2" t="s">
        <v>83</v>
      </c>
    </row>
    <row r="32" ht="12.75">
      <c r="A32" s="2" t="s">
        <v>84</v>
      </c>
    </row>
    <row r="33" ht="12.75">
      <c r="A33" s="2" t="s">
        <v>85</v>
      </c>
    </row>
    <row r="34" ht="12.75">
      <c r="A34" s="2" t="s">
        <v>86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442</v>
      </c>
    </row>
    <row r="5" spans="1:14" ht="12.75">
      <c r="A5" s="2" t="s">
        <v>443</v>
      </c>
      <c r="B5" s="2" t="s">
        <v>444</v>
      </c>
      <c r="D5" s="2" t="s">
        <v>445</v>
      </c>
      <c r="F5" s="2" t="s">
        <v>446</v>
      </c>
      <c r="H5" s="2" t="s">
        <v>173</v>
      </c>
      <c r="J5" s="2" t="s">
        <v>447</v>
      </c>
      <c r="L5" s="2" t="s">
        <v>448</v>
      </c>
      <c r="N5" s="2" t="s">
        <v>449</v>
      </c>
    </row>
    <row r="6" spans="2:15" ht="12.75"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  <c r="N6" t="s">
        <v>408</v>
      </c>
      <c r="O6" t="s">
        <v>409</v>
      </c>
    </row>
    <row r="7" spans="1:15" ht="12.75">
      <c r="A7" t="s">
        <v>101</v>
      </c>
      <c r="B7" s="7">
        <v>10.93</v>
      </c>
      <c r="C7" s="7">
        <v>14.4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33</v>
      </c>
      <c r="K7" s="7">
        <v>104</v>
      </c>
      <c r="L7" s="7">
        <v>6</v>
      </c>
      <c r="M7" s="7">
        <v>2</v>
      </c>
      <c r="N7" s="7">
        <v>37</v>
      </c>
      <c r="O7" s="7">
        <v>15</v>
      </c>
    </row>
    <row r="8" spans="1:15" ht="12.75">
      <c r="A8" t="s">
        <v>102</v>
      </c>
      <c r="B8" s="7">
        <v>21.46</v>
      </c>
      <c r="C8" s="7">
        <v>54.38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42</v>
      </c>
      <c r="K8" s="7">
        <v>140</v>
      </c>
      <c r="L8" s="7">
        <v>16</v>
      </c>
      <c r="M8" s="7">
        <v>6</v>
      </c>
      <c r="N8" s="7">
        <v>56</v>
      </c>
      <c r="O8" s="7">
        <v>18</v>
      </c>
    </row>
    <row r="9" spans="1:15" ht="12.75">
      <c r="A9" t="s">
        <v>103</v>
      </c>
      <c r="B9" s="7">
        <v>9.26</v>
      </c>
      <c r="C9" s="7">
        <v>6.89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7">
        <v>23</v>
      </c>
      <c r="L9" s="7">
        <v>13</v>
      </c>
      <c r="M9" s="7">
        <v>13</v>
      </c>
      <c r="N9" s="7">
        <v>14</v>
      </c>
      <c r="O9" s="7">
        <v>4</v>
      </c>
    </row>
    <row r="10" spans="1:15" ht="12.75">
      <c r="A10" t="s">
        <v>104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1</v>
      </c>
      <c r="N10" s="7">
        <v>1</v>
      </c>
      <c r="O10" s="7">
        <v>0</v>
      </c>
    </row>
    <row r="11" spans="1:15" ht="12.75">
      <c r="A11" t="s">
        <v>105</v>
      </c>
      <c r="B11" s="7">
        <v>0</v>
      </c>
      <c r="C11" s="7">
        <v>0.74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12.75">
      <c r="A12" s="2" t="s">
        <v>407</v>
      </c>
      <c r="B12" s="8">
        <f>SUM(B7:B11)</f>
        <v>4</v>
      </c>
      <c r="C12" s="8">
        <f>SUM(C7:C11)</f>
        <v>4</v>
      </c>
      <c r="D12" s="8">
        <f>SUM(D7:D11)</f>
        <v>4</v>
      </c>
      <c r="E12" s="8">
        <f>SUM(E7:E11)</f>
        <v>4</v>
      </c>
      <c r="F12" s="8">
        <f>SUM(F7:F11)</f>
        <v>4</v>
      </c>
      <c r="G12" s="8">
        <f>SUM(G7:G11)</f>
        <v>4</v>
      </c>
      <c r="H12" s="8">
        <f>SUM(H7:H11)</f>
        <v>4</v>
      </c>
      <c r="I12" s="8">
        <f>SUM(I7:I11)</f>
        <v>4</v>
      </c>
      <c r="J12" s="8">
        <f>SUM(J7:J11)</f>
        <v>4</v>
      </c>
      <c r="K12" s="8">
        <f>SUM(K7:K11)</f>
        <v>4</v>
      </c>
      <c r="L12" s="8">
        <f>SUM(L7:L11)</f>
        <v>4</v>
      </c>
      <c r="M12" s="8">
        <f>SUM(M7:M11)</f>
        <v>4</v>
      </c>
      <c r="N12" s="8">
        <f>SUM(N7:N11)</f>
        <v>4</v>
      </c>
      <c r="O12" s="8">
        <f>SUM(O7:O11)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450</v>
      </c>
    </row>
    <row r="5" spans="1:8" ht="12.75">
      <c r="A5" s="2" t="s">
        <v>451</v>
      </c>
      <c r="B5" s="2" t="s">
        <v>452</v>
      </c>
      <c r="D5" s="2" t="s">
        <v>453</v>
      </c>
      <c r="F5" s="2" t="s">
        <v>454</v>
      </c>
      <c r="H5" s="2" t="s">
        <v>455</v>
      </c>
    </row>
    <row r="6" spans="2:9" ht="12.75"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</row>
    <row r="7" spans="1:9" ht="12.75">
      <c r="A7" s="2" t="s">
        <v>159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9" spans="1:5" ht="12.75">
      <c r="A9" s="2" t="s">
        <v>443</v>
      </c>
      <c r="E9" s="2" t="s">
        <v>456</v>
      </c>
    </row>
    <row r="10" spans="1:9" ht="12.75">
      <c r="A10" t="s">
        <v>101</v>
      </c>
      <c r="B10" s="3">
        <v>2</v>
      </c>
      <c r="C10" s="3">
        <v>3</v>
      </c>
      <c r="D10" s="3">
        <v>0</v>
      </c>
      <c r="E10" s="3">
        <v>0</v>
      </c>
      <c r="F10" s="3">
        <v>6</v>
      </c>
      <c r="G10" s="3">
        <v>7</v>
      </c>
      <c r="H10" s="3">
        <v>7</v>
      </c>
      <c r="I10" s="3">
        <v>3</v>
      </c>
    </row>
    <row r="11" spans="1:9" ht="12.75">
      <c r="A11" t="s">
        <v>102</v>
      </c>
      <c r="B11" s="3">
        <v>13</v>
      </c>
      <c r="C11" s="3">
        <v>38</v>
      </c>
      <c r="D11" s="3">
        <v>0</v>
      </c>
      <c r="E11" s="3">
        <v>1</v>
      </c>
      <c r="F11" s="3">
        <v>6</v>
      </c>
      <c r="G11" s="3">
        <v>7</v>
      </c>
      <c r="H11" s="3">
        <v>8</v>
      </c>
      <c r="I11" s="3">
        <v>18</v>
      </c>
    </row>
    <row r="12" spans="1:9" ht="12.75">
      <c r="A12" t="s">
        <v>103</v>
      </c>
      <c r="B12" s="3">
        <v>3</v>
      </c>
      <c r="C12" s="3">
        <v>0</v>
      </c>
      <c r="D12" s="3">
        <v>0</v>
      </c>
      <c r="E12" s="3">
        <v>0</v>
      </c>
      <c r="F12" s="3">
        <v>5</v>
      </c>
      <c r="G12" s="3">
        <v>2</v>
      </c>
      <c r="H12" s="3">
        <v>5</v>
      </c>
      <c r="I12" s="3">
        <v>5</v>
      </c>
    </row>
    <row r="13" spans="1:9" ht="12.75">
      <c r="A13" t="s">
        <v>105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2.75">
      <c r="A14" s="2" t="s">
        <v>457</v>
      </c>
      <c r="B14" s="6">
        <f>SUM(B10:B13)</f>
        <v>4</v>
      </c>
      <c r="C14" s="6">
        <f>SUM(C10:C13)</f>
        <v>4</v>
      </c>
      <c r="D14" s="6">
        <f>SUM(D10:D13)</f>
        <v>4</v>
      </c>
      <c r="E14" s="6">
        <f>SUM(E10:E13)</f>
        <v>4</v>
      </c>
      <c r="F14" s="6">
        <f>SUM(F10:F13)</f>
        <v>4</v>
      </c>
      <c r="G14" s="6">
        <f>SUM(G10:G13)</f>
        <v>4</v>
      </c>
      <c r="H14" s="6">
        <f>SUM(H10:H13)</f>
        <v>4</v>
      </c>
      <c r="I14" s="6">
        <f>SUM(I10:I13)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458</v>
      </c>
    </row>
    <row r="5" spans="1:16" ht="12.75">
      <c r="A5" s="2" t="s">
        <v>402</v>
      </c>
      <c r="B5" s="2" t="s">
        <v>459</v>
      </c>
      <c r="D5" s="2" t="s">
        <v>460</v>
      </c>
      <c r="F5" s="2" t="s">
        <v>461</v>
      </c>
      <c r="H5" s="2" t="s">
        <v>462</v>
      </c>
      <c r="J5" s="2" t="s">
        <v>463</v>
      </c>
      <c r="L5" s="2" t="s">
        <v>464</v>
      </c>
      <c r="N5" s="2" t="s">
        <v>465</v>
      </c>
      <c r="P5" s="2" t="s">
        <v>466</v>
      </c>
    </row>
    <row r="6" spans="2:17" ht="12.75"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  <c r="N6" t="s">
        <v>408</v>
      </c>
      <c r="O6" t="s">
        <v>409</v>
      </c>
      <c r="P6" t="s">
        <v>408</v>
      </c>
      <c r="Q6" t="s">
        <v>409</v>
      </c>
    </row>
    <row r="7" spans="1:17" ht="12.75">
      <c r="A7" t="s">
        <v>411</v>
      </c>
      <c r="B7" s="3">
        <v>0</v>
      </c>
      <c r="C7" s="3">
        <v>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14</v>
      </c>
      <c r="M7" s="3">
        <v>4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t="s">
        <v>413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t="s">
        <v>414</v>
      </c>
      <c r="B9" s="3">
        <v>2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12.75">
      <c r="A10" t="s">
        <v>415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7" ht="12.75">
      <c r="A11" t="s">
        <v>416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2.75">
      <c r="A12" t="s">
        <v>417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12.75">
      <c r="A13" t="s">
        <v>419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12.75">
      <c r="A14" t="s">
        <v>420</v>
      </c>
      <c r="B14" s="3">
        <v>1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5</v>
      </c>
      <c r="M14" s="3">
        <v>15</v>
      </c>
      <c r="N14" s="3">
        <v>0</v>
      </c>
      <c r="O14" s="3">
        <v>0</v>
      </c>
      <c r="P14" s="3">
        <v>0</v>
      </c>
      <c r="Q14" s="3">
        <v>0</v>
      </c>
    </row>
    <row r="15" spans="1:17" ht="12.75">
      <c r="A15" t="s">
        <v>421</v>
      </c>
      <c r="B15" s="3"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12.75">
      <c r="A16" t="s">
        <v>422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2.75">
      <c r="A17" t="s">
        <v>423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12.75">
      <c r="A18" t="s">
        <v>425</v>
      </c>
      <c r="B18" s="3">
        <v>2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5</v>
      </c>
      <c r="M18" s="3">
        <v>17</v>
      </c>
      <c r="N18" s="3">
        <v>0</v>
      </c>
      <c r="O18" s="3">
        <v>0</v>
      </c>
      <c r="P18" s="3">
        <v>0</v>
      </c>
      <c r="Q18" s="3">
        <v>0</v>
      </c>
    </row>
    <row r="19" spans="1:17" ht="12.75">
      <c r="A19" t="s">
        <v>429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ht="12.75">
      <c r="A20" t="s">
        <v>435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2.75">
      <c r="A21" t="s">
        <v>437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</row>
    <row r="22" spans="1:17" ht="12.75">
      <c r="A22" s="2" t="s">
        <v>407</v>
      </c>
      <c r="B22" s="6">
        <f>SUM(B7:B21)</f>
        <v>4</v>
      </c>
      <c r="C22" s="6">
        <f>SUM(C7:C21)</f>
        <v>4</v>
      </c>
      <c r="D22" s="6">
        <f>SUM(D7:D21)</f>
        <v>4</v>
      </c>
      <c r="E22" s="6">
        <f>SUM(E7:E21)</f>
        <v>4</v>
      </c>
      <c r="F22" s="6">
        <f>SUM(F7:F21)</f>
        <v>4</v>
      </c>
      <c r="G22" s="6">
        <f>SUM(G7:G21)</f>
        <v>4</v>
      </c>
      <c r="H22" s="6">
        <f>SUM(H7:H21)</f>
        <v>4</v>
      </c>
      <c r="I22" s="6">
        <f>SUM(I7:I21)</f>
        <v>4</v>
      </c>
      <c r="J22" s="6">
        <f>SUM(J7:J21)</f>
        <v>4</v>
      </c>
      <c r="K22" s="6">
        <f>SUM(K7:K21)</f>
        <v>4</v>
      </c>
      <c r="L22" s="6">
        <f>SUM(L7:L21)</f>
        <v>4</v>
      </c>
      <c r="M22" s="6">
        <f>SUM(M7:M21)</f>
        <v>4</v>
      </c>
      <c r="N22" s="6">
        <f>SUM(N7:N21)</f>
        <v>4</v>
      </c>
      <c r="O22" s="6">
        <f>SUM(O7:O21)</f>
        <v>4</v>
      </c>
      <c r="P22" s="6">
        <f>SUM(P7:P21)</f>
        <v>4</v>
      </c>
      <c r="Q22" s="6">
        <f>SUM(Q7:Q21)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467</v>
      </c>
    </row>
    <row r="5" spans="1:3" ht="12.75">
      <c r="A5" s="2" t="s">
        <v>468</v>
      </c>
      <c r="B5" s="2" t="s">
        <v>469</v>
      </c>
      <c r="C5" s="2" t="s">
        <v>470</v>
      </c>
    </row>
    <row r="7" spans="1:3" ht="12.75">
      <c r="A7" t="s">
        <v>410</v>
      </c>
      <c r="B7" t="s">
        <v>411</v>
      </c>
      <c r="C7" s="3">
        <v>1</v>
      </c>
    </row>
    <row r="8" spans="1:3" ht="12.75">
      <c r="A8" s="2" t="s">
        <v>471</v>
      </c>
      <c r="C8" s="6">
        <f>SUM(C6:C7)</f>
        <v>4</v>
      </c>
    </row>
    <row r="11" spans="1:3" ht="12.75">
      <c r="A11" t="s">
        <v>414</v>
      </c>
      <c r="B11" t="s">
        <v>412</v>
      </c>
      <c r="C11" s="3">
        <v>1</v>
      </c>
    </row>
    <row r="12" spans="1:3" ht="12.75">
      <c r="A12" s="2" t="s">
        <v>471</v>
      </c>
      <c r="C12" s="6">
        <f>SUM(C10:C11)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472</v>
      </c>
    </row>
    <row r="5" spans="2:18" ht="12.75">
      <c r="B5" s="2" t="s">
        <v>473</v>
      </c>
      <c r="D5" s="2" t="s">
        <v>474</v>
      </c>
      <c r="F5" s="2" t="s">
        <v>475</v>
      </c>
      <c r="H5" s="2" t="s">
        <v>476</v>
      </c>
      <c r="J5" s="2" t="s">
        <v>477</v>
      </c>
      <c r="L5" s="2" t="s">
        <v>478</v>
      </c>
      <c r="N5" s="2" t="s">
        <v>479</v>
      </c>
      <c r="P5" s="2" t="s">
        <v>480</v>
      </c>
      <c r="R5" s="2" t="s">
        <v>407</v>
      </c>
    </row>
    <row r="6" spans="1:17" ht="12.75">
      <c r="A6" s="2" t="s">
        <v>402</v>
      </c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  <c r="N6" t="s">
        <v>408</v>
      </c>
      <c r="O6" t="s">
        <v>409</v>
      </c>
      <c r="P6" t="s">
        <v>408</v>
      </c>
      <c r="Q6" t="s">
        <v>409</v>
      </c>
    </row>
    <row r="7" spans="1:18" ht="12.75">
      <c r="A7" t="s">
        <v>410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6">
        <f>SUM(B7:Q7)</f>
        <v>4</v>
      </c>
    </row>
    <row r="8" spans="1:18" ht="12.75">
      <c r="A8" t="s">
        <v>411</v>
      </c>
      <c r="B8" s="3">
        <v>1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6">
        <f>SUM(B8:Q8)</f>
        <v>4</v>
      </c>
    </row>
    <row r="9" spans="1:18" ht="12.75">
      <c r="A9" t="s">
        <v>412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6">
        <f>SUM(B9:Q9)</f>
        <v>4</v>
      </c>
    </row>
    <row r="10" spans="1:18" ht="12.75">
      <c r="A10" t="s">
        <v>413</v>
      </c>
      <c r="B10" s="3">
        <v>0</v>
      </c>
      <c r="C10" s="3">
        <v>2</v>
      </c>
      <c r="D10" s="3">
        <v>2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1</v>
      </c>
      <c r="Q10" s="3">
        <v>1</v>
      </c>
      <c r="R10" s="6">
        <f>SUM(B10:Q10)</f>
        <v>4</v>
      </c>
    </row>
    <row r="11" spans="1:18" ht="12.75">
      <c r="A11" t="s">
        <v>414</v>
      </c>
      <c r="B11" s="3">
        <v>1</v>
      </c>
      <c r="C11" s="3">
        <v>1</v>
      </c>
      <c r="D11" s="3">
        <v>3</v>
      </c>
      <c r="E11" s="3">
        <v>5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6">
        <f>SUM(B11:Q11)</f>
        <v>4</v>
      </c>
    </row>
    <row r="12" spans="1:18" ht="12.75">
      <c r="A12" t="s">
        <v>415</v>
      </c>
      <c r="B12" s="3">
        <v>2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6">
        <f>SUM(B12:Q12)</f>
        <v>4</v>
      </c>
    </row>
    <row r="13" spans="1:18" ht="12.75">
      <c r="A13" t="s">
        <v>417</v>
      </c>
      <c r="B13" s="3">
        <v>0</v>
      </c>
      <c r="C13" s="3">
        <v>0</v>
      </c>
      <c r="D13" s="3">
        <v>1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6">
        <f>SUM(B13:Q13)</f>
        <v>4</v>
      </c>
    </row>
    <row r="14" spans="1:18" ht="12.75">
      <c r="A14" t="s">
        <v>418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2</v>
      </c>
      <c r="Q14" s="3">
        <v>0</v>
      </c>
      <c r="R14" s="6">
        <f>SUM(B14:Q14)</f>
        <v>4</v>
      </c>
    </row>
    <row r="15" spans="1:18" ht="12.75">
      <c r="A15" t="s">
        <v>419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6">
        <f>SUM(B15:Q15)</f>
        <v>4</v>
      </c>
    </row>
    <row r="16" spans="1:18" ht="12.75">
      <c r="A16" t="s">
        <v>420</v>
      </c>
      <c r="B16" s="3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3</v>
      </c>
      <c r="O16" s="3">
        <v>1</v>
      </c>
      <c r="P16" s="3">
        <v>0</v>
      </c>
      <c r="Q16" s="3">
        <v>0</v>
      </c>
      <c r="R16" s="6">
        <f>SUM(B16:Q16)</f>
        <v>4</v>
      </c>
    </row>
    <row r="17" spans="1:18" ht="12.75">
      <c r="A17" t="s">
        <v>421</v>
      </c>
      <c r="B17" s="3">
        <v>3</v>
      </c>
      <c r="C17" s="3">
        <v>0</v>
      </c>
      <c r="D17" s="3">
        <v>2</v>
      </c>
      <c r="E17" s="3">
        <v>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2</v>
      </c>
      <c r="P17" s="3">
        <v>0</v>
      </c>
      <c r="Q17" s="3">
        <v>0</v>
      </c>
      <c r="R17" s="6">
        <f>SUM(B17:Q17)</f>
        <v>4</v>
      </c>
    </row>
    <row r="18" spans="1:18" ht="12.75">
      <c r="A18" t="s">
        <v>422</v>
      </c>
      <c r="B18" s="3">
        <v>1</v>
      </c>
      <c r="C18" s="3">
        <v>0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6">
        <f>SUM(B18:Q18)</f>
        <v>4</v>
      </c>
    </row>
    <row r="19" spans="1:18" ht="12.75">
      <c r="A19" t="s">
        <v>423</v>
      </c>
      <c r="B19" s="3">
        <v>1</v>
      </c>
      <c r="C19" s="3">
        <v>2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6">
        <f>SUM(B19:Q19)</f>
        <v>4</v>
      </c>
    </row>
    <row r="20" spans="1:18" ht="12.75">
      <c r="A20" t="s">
        <v>424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6">
        <f>SUM(B20:Q20)</f>
        <v>4</v>
      </c>
    </row>
    <row r="21" spans="1:18" ht="12.75">
      <c r="A21" t="s">
        <v>425</v>
      </c>
      <c r="B21" s="3">
        <v>0</v>
      </c>
      <c r="C21" s="3">
        <v>1</v>
      </c>
      <c r="D21" s="3">
        <v>4</v>
      </c>
      <c r="E21" s="3">
        <v>8</v>
      </c>
      <c r="F21" s="3">
        <v>0</v>
      </c>
      <c r="G21" s="3">
        <v>0</v>
      </c>
      <c r="H21" s="3">
        <v>1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6">
        <f>SUM(B21:Q21)</f>
        <v>4</v>
      </c>
    </row>
    <row r="22" spans="1:18" ht="12.75">
      <c r="A22" t="s">
        <v>426</v>
      </c>
      <c r="B22" s="3">
        <v>0</v>
      </c>
      <c r="C22" s="3">
        <v>1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6">
        <f>SUM(B22:Q22)</f>
        <v>4</v>
      </c>
    </row>
    <row r="23" spans="1:18" ht="12.75">
      <c r="A23" t="s">
        <v>427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6">
        <f>SUM(B23:Q23)</f>
        <v>4</v>
      </c>
    </row>
    <row r="24" spans="1:18" ht="12.75">
      <c r="A24" t="s">
        <v>428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1</v>
      </c>
      <c r="P24" s="3">
        <v>0</v>
      </c>
      <c r="Q24" s="3">
        <v>0</v>
      </c>
      <c r="R24" s="6">
        <f>SUM(B24:Q24)</f>
        <v>4</v>
      </c>
    </row>
    <row r="25" spans="1:18" ht="12.75">
      <c r="A25" t="s">
        <v>429</v>
      </c>
      <c r="B25" s="3">
        <v>0</v>
      </c>
      <c r="C25" s="3">
        <v>0</v>
      </c>
      <c r="D25" s="3">
        <v>2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6">
        <f>SUM(B25:Q25)</f>
        <v>4</v>
      </c>
    </row>
    <row r="26" spans="1:18" ht="12.75">
      <c r="A26" t="s">
        <v>430</v>
      </c>
      <c r="B26" s="3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6">
        <f>SUM(B26:Q26)</f>
        <v>4</v>
      </c>
    </row>
    <row r="27" spans="1:18" ht="12.75">
      <c r="A27" t="s">
        <v>433</v>
      </c>
      <c r="B27" s="3">
        <v>0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6">
        <f>SUM(B27:Q27)</f>
        <v>4</v>
      </c>
    </row>
    <row r="28" spans="1:18" ht="12.75">
      <c r="A28" t="s">
        <v>435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6">
        <f>SUM(B28:Q28)</f>
        <v>4</v>
      </c>
    </row>
    <row r="29" spans="1:18" ht="12.75">
      <c r="A29" t="s">
        <v>436</v>
      </c>
      <c r="B29" s="3">
        <v>0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6">
        <f>SUM(B29:Q29)</f>
        <v>4</v>
      </c>
    </row>
    <row r="30" spans="1:18" ht="12.75">
      <c r="A30" t="s">
        <v>437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6">
        <f>SUM(B30:Q30)</f>
        <v>4</v>
      </c>
    </row>
    <row r="31" spans="1:18" ht="12.75">
      <c r="A31" t="s">
        <v>438</v>
      </c>
      <c r="B31" s="3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6">
        <f>SUM(B31:Q31)</f>
        <v>4</v>
      </c>
    </row>
    <row r="32" spans="1:18" ht="12.75">
      <c r="A32" s="2" t="s">
        <v>407</v>
      </c>
      <c r="B32" s="6">
        <f>SUM(B7:B31)</f>
        <v>4</v>
      </c>
      <c r="C32" s="6">
        <f>SUM(C7:C31)</f>
        <v>4</v>
      </c>
      <c r="D32" s="6">
        <f>SUM(D7:D31)</f>
        <v>4</v>
      </c>
      <c r="E32" s="6">
        <f>SUM(E7:E31)</f>
        <v>4</v>
      </c>
      <c r="F32" s="6">
        <f>SUM(F7:F31)</f>
        <v>4</v>
      </c>
      <c r="G32" s="6">
        <f>SUM(G7:G31)</f>
        <v>4</v>
      </c>
      <c r="H32" s="6">
        <f>SUM(H7:H31)</f>
        <v>4</v>
      </c>
      <c r="I32" s="6">
        <f>SUM(I7:I31)</f>
        <v>4</v>
      </c>
      <c r="J32" s="6">
        <f>SUM(J7:J31)</f>
        <v>4</v>
      </c>
      <c r="K32" s="6">
        <f>SUM(K7:K31)</f>
        <v>4</v>
      </c>
      <c r="L32" s="6">
        <f>SUM(L7:L31)</f>
        <v>4</v>
      </c>
      <c r="M32" s="6">
        <f>SUM(M7:M31)</f>
        <v>4</v>
      </c>
      <c r="N32" s="6">
        <f>SUM(N7:N31)</f>
        <v>4</v>
      </c>
      <c r="O32" s="6">
        <f>SUM(O7:O31)</f>
        <v>4</v>
      </c>
      <c r="P32" s="6">
        <f>SUM(P7:P31)</f>
        <v>4</v>
      </c>
      <c r="Q32" s="6">
        <f>SUM(Q7:Q31)</f>
        <v>4</v>
      </c>
      <c r="R32" s="6">
        <f>SUM(R7:R31)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481</v>
      </c>
    </row>
    <row r="5" spans="2:22" ht="12.75">
      <c r="B5" s="2" t="s">
        <v>482</v>
      </c>
      <c r="D5" s="2" t="s">
        <v>480</v>
      </c>
      <c r="F5" s="2" t="s">
        <v>483</v>
      </c>
      <c r="H5" s="2" t="s">
        <v>484</v>
      </c>
      <c r="J5" s="2" t="s">
        <v>485</v>
      </c>
      <c r="L5" s="2" t="s">
        <v>486</v>
      </c>
      <c r="N5" s="2" t="s">
        <v>487</v>
      </c>
      <c r="P5" s="2" t="s">
        <v>488</v>
      </c>
      <c r="R5" s="2" t="s">
        <v>489</v>
      </c>
      <c r="T5" s="2" t="s">
        <v>490</v>
      </c>
      <c r="V5" s="2" t="s">
        <v>491</v>
      </c>
    </row>
    <row r="6" spans="1:21" ht="12.75">
      <c r="A6" s="2" t="s">
        <v>402</v>
      </c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  <c r="N6" t="s">
        <v>408</v>
      </c>
      <c r="O6" t="s">
        <v>409</v>
      </c>
      <c r="P6" t="s">
        <v>408</v>
      </c>
      <c r="Q6" t="s">
        <v>409</v>
      </c>
      <c r="R6" t="s">
        <v>408</v>
      </c>
      <c r="S6" t="s">
        <v>409</v>
      </c>
      <c r="T6" t="s">
        <v>408</v>
      </c>
      <c r="U6" t="s">
        <v>409</v>
      </c>
    </row>
    <row r="7" spans="1:22" ht="12.75">
      <c r="A7" t="s">
        <v>410</v>
      </c>
      <c r="B7" s="3">
        <v>0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6">
        <f>SUM(B7:U7)</f>
        <v>4</v>
      </c>
    </row>
    <row r="8" spans="1:22" ht="12.75">
      <c r="A8" t="s">
        <v>411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6">
        <f>SUM(B8:U8)</f>
        <v>4</v>
      </c>
    </row>
    <row r="9" spans="1:22" ht="12.75">
      <c r="A9" t="s">
        <v>413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6">
        <f>SUM(B9:U9)</f>
        <v>4</v>
      </c>
    </row>
    <row r="10" spans="1:22" ht="12.75">
      <c r="A10" t="s">
        <v>417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6">
        <f>SUM(B10:U10)</f>
        <v>4</v>
      </c>
    </row>
    <row r="11" spans="1:22" ht="12.75">
      <c r="A11" t="s">
        <v>418</v>
      </c>
      <c r="B11" s="3">
        <v>0</v>
      </c>
      <c r="C11" s="3">
        <v>0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6">
        <f>SUM(B11:U11)</f>
        <v>4</v>
      </c>
    </row>
    <row r="12" spans="1:22" ht="12.75">
      <c r="A12" t="s">
        <v>420</v>
      </c>
      <c r="B12" s="3">
        <v>2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  <c r="U12" s="3">
        <v>13</v>
      </c>
      <c r="V12" s="6">
        <f>SUM(B12:U12)</f>
        <v>4</v>
      </c>
    </row>
    <row r="13" spans="1:22" ht="12.75">
      <c r="A13" t="s">
        <v>424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6">
        <f>SUM(B13:U13)</f>
        <v>4</v>
      </c>
    </row>
    <row r="14" spans="1:22" ht="12.75">
      <c r="A14" t="s">
        <v>425</v>
      </c>
      <c r="B14" s="3">
        <v>4</v>
      </c>
      <c r="C14" s="3">
        <v>11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  <c r="U14" s="3">
        <v>8</v>
      </c>
      <c r="V14" s="6">
        <f>SUM(B14:U14)</f>
        <v>4</v>
      </c>
    </row>
    <row r="15" spans="1:22" ht="12.75">
      <c r="A15" t="s">
        <v>435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6">
        <f>SUM(B15:U15)</f>
        <v>4</v>
      </c>
    </row>
    <row r="16" spans="1:22" ht="12.75">
      <c r="A16" s="2" t="s">
        <v>407</v>
      </c>
      <c r="B16" s="6">
        <f>SUM(B7:B15)</f>
        <v>4</v>
      </c>
      <c r="C16" s="6">
        <f>SUM(C7:C15)</f>
        <v>4</v>
      </c>
      <c r="D16" s="6">
        <f>SUM(D7:D15)</f>
        <v>4</v>
      </c>
      <c r="E16" s="6">
        <f>SUM(E7:E15)</f>
        <v>4</v>
      </c>
      <c r="F16" s="6">
        <f>SUM(F7:F15)</f>
        <v>4</v>
      </c>
      <c r="G16" s="6">
        <f>SUM(G7:G15)</f>
        <v>4</v>
      </c>
      <c r="H16" s="6">
        <f>SUM(H7:H15)</f>
        <v>4</v>
      </c>
      <c r="I16" s="6">
        <f>SUM(I7:I15)</f>
        <v>4</v>
      </c>
      <c r="J16" s="6">
        <f>SUM(J7:J15)</f>
        <v>4</v>
      </c>
      <c r="K16" s="6">
        <f>SUM(K7:K15)</f>
        <v>4</v>
      </c>
      <c r="L16" s="6">
        <f>SUM(L7:L15)</f>
        <v>4</v>
      </c>
      <c r="M16" s="6">
        <f>SUM(M7:M15)</f>
        <v>4</v>
      </c>
      <c r="N16" s="6">
        <f>SUM(N7:N15)</f>
        <v>4</v>
      </c>
      <c r="O16" s="6">
        <f>SUM(O7:O15)</f>
        <v>4</v>
      </c>
      <c r="P16" s="6">
        <f>SUM(P7:P15)</f>
        <v>4</v>
      </c>
      <c r="Q16" s="6">
        <f>SUM(Q7:Q15)</f>
        <v>4</v>
      </c>
      <c r="R16" s="6">
        <f>SUM(R7:R15)</f>
        <v>4</v>
      </c>
      <c r="S16" s="6">
        <f>SUM(S7:S15)</f>
        <v>4</v>
      </c>
      <c r="T16" s="6">
        <f>SUM(T7:T15)</f>
        <v>4</v>
      </c>
      <c r="U16" s="6">
        <f>SUM(U7:U15)</f>
        <v>4</v>
      </c>
      <c r="V16" s="6">
        <f>SUM(V7:V15)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492</v>
      </c>
    </row>
    <row r="5" spans="1:22" ht="12.75">
      <c r="A5" s="2" t="s">
        <v>493</v>
      </c>
      <c r="B5" s="2" t="s">
        <v>494</v>
      </c>
      <c r="D5" s="2" t="s">
        <v>495</v>
      </c>
      <c r="F5" s="2" t="s">
        <v>496</v>
      </c>
      <c r="H5" s="2" t="s">
        <v>497</v>
      </c>
      <c r="J5" s="2" t="s">
        <v>498</v>
      </c>
      <c r="L5" s="2" t="s">
        <v>499</v>
      </c>
      <c r="N5" s="2" t="s">
        <v>500</v>
      </c>
      <c r="P5" s="2" t="s">
        <v>501</v>
      </c>
      <c r="R5" s="2" t="s">
        <v>502</v>
      </c>
      <c r="T5" s="2" t="s">
        <v>503</v>
      </c>
      <c r="V5" s="2" t="s">
        <v>407</v>
      </c>
    </row>
    <row r="6" spans="1:21" ht="12.75">
      <c r="A6" s="2" t="s">
        <v>402</v>
      </c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  <c r="N6" t="s">
        <v>408</v>
      </c>
      <c r="O6" t="s">
        <v>409</v>
      </c>
      <c r="P6" t="s">
        <v>408</v>
      </c>
      <c r="Q6" t="s">
        <v>409</v>
      </c>
      <c r="R6" t="s">
        <v>408</v>
      </c>
      <c r="S6" t="s">
        <v>409</v>
      </c>
      <c r="T6" t="s">
        <v>408</v>
      </c>
      <c r="U6" t="s">
        <v>409</v>
      </c>
    </row>
    <row r="7" spans="1:22" ht="12.75">
      <c r="A7" t="s">
        <v>410</v>
      </c>
      <c r="B7" s="5">
        <v>2</v>
      </c>
      <c r="C7" s="5">
        <v>1</v>
      </c>
      <c r="D7" s="5">
        <v>2</v>
      </c>
      <c r="E7" s="5">
        <v>0</v>
      </c>
      <c r="F7" s="5">
        <v>0</v>
      </c>
      <c r="G7" s="5">
        <v>1</v>
      </c>
      <c r="H7" s="5">
        <v>3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1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7">
        <f>SUM(B7:U7)</f>
        <v>4</v>
      </c>
    </row>
    <row r="8" spans="1:22" ht="12.75">
      <c r="A8" t="s">
        <v>411</v>
      </c>
      <c r="B8" s="5">
        <v>1</v>
      </c>
      <c r="C8" s="5">
        <v>0</v>
      </c>
      <c r="D8" s="5">
        <v>2</v>
      </c>
      <c r="E8" s="5">
        <v>1</v>
      </c>
      <c r="F8" s="5">
        <v>2</v>
      </c>
      <c r="G8" s="5">
        <v>1</v>
      </c>
      <c r="H8" s="5">
        <v>11</v>
      </c>
      <c r="I8" s="5">
        <v>9</v>
      </c>
      <c r="J8" s="5">
        <v>10</v>
      </c>
      <c r="K8" s="5">
        <v>13</v>
      </c>
      <c r="L8" s="5">
        <v>12</v>
      </c>
      <c r="M8" s="5">
        <v>5</v>
      </c>
      <c r="N8" s="5">
        <v>10</v>
      </c>
      <c r="O8" s="5">
        <v>4</v>
      </c>
      <c r="P8" s="5">
        <v>5</v>
      </c>
      <c r="Q8" s="5">
        <v>1</v>
      </c>
      <c r="R8" s="5">
        <v>1</v>
      </c>
      <c r="S8" s="5">
        <v>1</v>
      </c>
      <c r="T8" s="5">
        <v>0</v>
      </c>
      <c r="U8" s="5">
        <v>0</v>
      </c>
      <c r="V8" s="7">
        <f>SUM(B8:U8)</f>
        <v>4</v>
      </c>
    </row>
    <row r="9" spans="1:22" ht="12.75">
      <c r="A9" t="s">
        <v>412</v>
      </c>
      <c r="B9" s="5">
        <v>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7">
        <f>SUM(B9:U9)</f>
        <v>4</v>
      </c>
    </row>
    <row r="10" spans="1:22" ht="12.75">
      <c r="A10" t="s">
        <v>413</v>
      </c>
      <c r="B10" s="5">
        <v>0</v>
      </c>
      <c r="C10" s="5">
        <v>0</v>
      </c>
      <c r="D10" s="5">
        <v>0</v>
      </c>
      <c r="E10" s="5">
        <v>1</v>
      </c>
      <c r="F10" s="5">
        <v>1</v>
      </c>
      <c r="G10" s="5">
        <v>1</v>
      </c>
      <c r="H10" s="5">
        <v>23</v>
      </c>
      <c r="I10" s="5">
        <v>26</v>
      </c>
      <c r="J10" s="5">
        <v>34</v>
      </c>
      <c r="K10" s="5">
        <v>22</v>
      </c>
      <c r="L10" s="5">
        <v>31</v>
      </c>
      <c r="M10" s="5">
        <v>33</v>
      </c>
      <c r="N10" s="5">
        <v>17</v>
      </c>
      <c r="O10" s="5">
        <v>11</v>
      </c>
      <c r="P10" s="5">
        <v>14</v>
      </c>
      <c r="Q10" s="5">
        <v>2</v>
      </c>
      <c r="R10" s="5">
        <v>3</v>
      </c>
      <c r="S10" s="5">
        <v>0</v>
      </c>
      <c r="T10" s="5">
        <v>0</v>
      </c>
      <c r="U10" s="5">
        <v>0</v>
      </c>
      <c r="V10" s="7">
        <f>SUM(B10:U10)</f>
        <v>4</v>
      </c>
    </row>
    <row r="11" spans="1:22" ht="12.75">
      <c r="A11" t="s">
        <v>414</v>
      </c>
      <c r="B11" s="5">
        <v>0</v>
      </c>
      <c r="C11" s="5">
        <v>0</v>
      </c>
      <c r="D11" s="5">
        <v>1</v>
      </c>
      <c r="E11" s="5">
        <v>0</v>
      </c>
      <c r="F11" s="5">
        <v>2</v>
      </c>
      <c r="G11" s="5">
        <v>2</v>
      </c>
      <c r="H11" s="5">
        <v>22</v>
      </c>
      <c r="I11" s="5">
        <v>18</v>
      </c>
      <c r="J11" s="5">
        <v>20</v>
      </c>
      <c r="K11" s="5">
        <v>43</v>
      </c>
      <c r="L11" s="5">
        <v>55</v>
      </c>
      <c r="M11" s="5">
        <v>53</v>
      </c>
      <c r="N11" s="5">
        <v>16</v>
      </c>
      <c r="O11" s="5">
        <v>18</v>
      </c>
      <c r="P11" s="5">
        <v>33</v>
      </c>
      <c r="Q11" s="5">
        <v>15</v>
      </c>
      <c r="R11" s="5">
        <v>2</v>
      </c>
      <c r="S11" s="5">
        <v>0</v>
      </c>
      <c r="T11" s="5">
        <v>0</v>
      </c>
      <c r="U11" s="5">
        <v>0</v>
      </c>
      <c r="V11" s="7">
        <f>SUM(B11:U11)</f>
        <v>4</v>
      </c>
    </row>
    <row r="12" spans="1:22" ht="12.75">
      <c r="A12" t="s">
        <v>415</v>
      </c>
      <c r="B12" s="5">
        <v>1</v>
      </c>
      <c r="C12" s="5">
        <v>0</v>
      </c>
      <c r="D12" s="5">
        <v>1</v>
      </c>
      <c r="E12" s="5">
        <v>2</v>
      </c>
      <c r="F12" s="5">
        <v>10</v>
      </c>
      <c r="G12" s="5">
        <v>9</v>
      </c>
      <c r="H12" s="5">
        <v>35</v>
      </c>
      <c r="I12" s="5">
        <v>40</v>
      </c>
      <c r="J12" s="5">
        <v>8</v>
      </c>
      <c r="K12" s="5">
        <v>25</v>
      </c>
      <c r="L12" s="5">
        <v>11</v>
      </c>
      <c r="M12" s="5">
        <v>10</v>
      </c>
      <c r="N12" s="5">
        <v>3</v>
      </c>
      <c r="O12" s="5">
        <v>5</v>
      </c>
      <c r="P12" s="5">
        <v>9</v>
      </c>
      <c r="Q12" s="5">
        <v>5</v>
      </c>
      <c r="R12" s="5">
        <v>1</v>
      </c>
      <c r="S12" s="5">
        <v>0</v>
      </c>
      <c r="T12" s="5">
        <v>0</v>
      </c>
      <c r="U12" s="5">
        <v>0</v>
      </c>
      <c r="V12" s="7">
        <f>SUM(B12:U12)</f>
        <v>4</v>
      </c>
    </row>
    <row r="13" spans="1:22" ht="12.75">
      <c r="A13" t="s">
        <v>416</v>
      </c>
      <c r="B13" s="5">
        <v>0</v>
      </c>
      <c r="C13" s="5">
        <v>0</v>
      </c>
      <c r="D13" s="5">
        <v>0</v>
      </c>
      <c r="E13" s="5">
        <v>0</v>
      </c>
      <c r="F13" s="5">
        <v>6</v>
      </c>
      <c r="G13" s="5">
        <v>7</v>
      </c>
      <c r="H13" s="5">
        <v>0</v>
      </c>
      <c r="I13" s="5">
        <v>1</v>
      </c>
      <c r="J13" s="5">
        <v>3</v>
      </c>
      <c r="K13" s="5">
        <v>1</v>
      </c>
      <c r="L13" s="5">
        <v>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7">
        <f>SUM(B13:U13)</f>
        <v>4</v>
      </c>
    </row>
    <row r="14" spans="1:22" ht="12.75">
      <c r="A14" t="s">
        <v>417</v>
      </c>
      <c r="B14" s="5">
        <v>2</v>
      </c>
      <c r="C14" s="5">
        <v>0</v>
      </c>
      <c r="D14" s="5">
        <v>7</v>
      </c>
      <c r="E14" s="5">
        <v>4</v>
      </c>
      <c r="F14" s="5">
        <v>4</v>
      </c>
      <c r="G14" s="5">
        <v>14</v>
      </c>
      <c r="H14" s="5">
        <v>39</v>
      </c>
      <c r="I14" s="5">
        <v>42</v>
      </c>
      <c r="J14" s="5">
        <v>14</v>
      </c>
      <c r="K14" s="5">
        <v>34</v>
      </c>
      <c r="L14" s="5">
        <v>14</v>
      </c>
      <c r="M14" s="5">
        <v>16</v>
      </c>
      <c r="N14" s="5">
        <v>6</v>
      </c>
      <c r="O14" s="5">
        <v>4</v>
      </c>
      <c r="P14" s="5">
        <v>11</v>
      </c>
      <c r="Q14" s="5">
        <v>10</v>
      </c>
      <c r="R14" s="5">
        <v>1</v>
      </c>
      <c r="S14" s="5">
        <v>0</v>
      </c>
      <c r="T14" s="5">
        <v>0</v>
      </c>
      <c r="U14" s="5">
        <v>0</v>
      </c>
      <c r="V14" s="7">
        <f>SUM(B14:U14)</f>
        <v>4</v>
      </c>
    </row>
    <row r="15" spans="1:22" ht="12.75">
      <c r="A15" t="s">
        <v>418</v>
      </c>
      <c r="B15" s="5">
        <v>15</v>
      </c>
      <c r="C15" s="5">
        <v>3</v>
      </c>
      <c r="D15" s="5">
        <v>5</v>
      </c>
      <c r="E15" s="5">
        <v>2</v>
      </c>
      <c r="F15" s="5">
        <v>1</v>
      </c>
      <c r="G15" s="5">
        <v>0</v>
      </c>
      <c r="H15" s="5">
        <v>2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7">
        <f>SUM(B15:U15)</f>
        <v>4</v>
      </c>
    </row>
    <row r="16" spans="1:22" ht="12.75">
      <c r="A16" t="s">
        <v>419</v>
      </c>
      <c r="B16" s="5">
        <v>0</v>
      </c>
      <c r="C16" s="5">
        <v>0</v>
      </c>
      <c r="D16" s="5">
        <v>6</v>
      </c>
      <c r="E16" s="5">
        <v>6</v>
      </c>
      <c r="F16" s="5">
        <v>28</v>
      </c>
      <c r="G16" s="5">
        <v>34</v>
      </c>
      <c r="H16" s="5">
        <v>16</v>
      </c>
      <c r="I16" s="5">
        <v>31</v>
      </c>
      <c r="J16" s="5">
        <v>6</v>
      </c>
      <c r="K16" s="5">
        <v>15</v>
      </c>
      <c r="L16" s="5">
        <v>4</v>
      </c>
      <c r="M16" s="5">
        <v>7</v>
      </c>
      <c r="N16" s="5">
        <v>0</v>
      </c>
      <c r="O16" s="5">
        <v>5</v>
      </c>
      <c r="P16" s="5">
        <v>4</v>
      </c>
      <c r="Q16" s="5">
        <v>4</v>
      </c>
      <c r="R16" s="5">
        <v>0</v>
      </c>
      <c r="S16" s="5">
        <v>0</v>
      </c>
      <c r="T16" s="5">
        <v>0</v>
      </c>
      <c r="U16" s="5">
        <v>0</v>
      </c>
      <c r="V16" s="7">
        <f>SUM(B16:U16)</f>
        <v>4</v>
      </c>
    </row>
    <row r="17" spans="1:22" ht="12.75">
      <c r="A17" t="s">
        <v>420</v>
      </c>
      <c r="B17" s="5">
        <v>16</v>
      </c>
      <c r="C17" s="5">
        <v>20</v>
      </c>
      <c r="D17" s="5">
        <v>37</v>
      </c>
      <c r="E17" s="5">
        <v>62</v>
      </c>
      <c r="F17" s="5">
        <v>47</v>
      </c>
      <c r="G17" s="5">
        <v>97</v>
      </c>
      <c r="H17" s="5">
        <v>32</v>
      </c>
      <c r="I17" s="5">
        <v>65</v>
      </c>
      <c r="J17" s="5">
        <v>24</v>
      </c>
      <c r="K17" s="5">
        <v>32</v>
      </c>
      <c r="L17" s="5">
        <v>9</v>
      </c>
      <c r="M17" s="5">
        <v>22</v>
      </c>
      <c r="N17" s="5">
        <v>6</v>
      </c>
      <c r="O17" s="5">
        <v>17</v>
      </c>
      <c r="P17" s="5">
        <v>3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7">
        <f>SUM(B17:U17)</f>
        <v>4</v>
      </c>
    </row>
    <row r="18" spans="1:22" ht="12.75">
      <c r="A18" t="s">
        <v>421</v>
      </c>
      <c r="B18" s="5">
        <v>0</v>
      </c>
      <c r="C18" s="5">
        <v>0</v>
      </c>
      <c r="D18" s="5">
        <v>0</v>
      </c>
      <c r="E18" s="5">
        <v>0</v>
      </c>
      <c r="F18" s="5">
        <v>5</v>
      </c>
      <c r="G18" s="5">
        <v>11</v>
      </c>
      <c r="H18" s="5">
        <v>25</v>
      </c>
      <c r="I18" s="5">
        <v>14</v>
      </c>
      <c r="J18" s="5">
        <v>40</v>
      </c>
      <c r="K18" s="5">
        <v>37</v>
      </c>
      <c r="L18" s="5">
        <v>36</v>
      </c>
      <c r="M18" s="5">
        <v>42</v>
      </c>
      <c r="N18" s="5">
        <v>27</v>
      </c>
      <c r="O18" s="5">
        <v>25</v>
      </c>
      <c r="P18" s="5">
        <v>39</v>
      </c>
      <c r="Q18" s="5">
        <v>24</v>
      </c>
      <c r="R18" s="5">
        <v>0</v>
      </c>
      <c r="S18" s="5">
        <v>0</v>
      </c>
      <c r="T18" s="5">
        <v>0</v>
      </c>
      <c r="U18" s="5">
        <v>0</v>
      </c>
      <c r="V18" s="7">
        <f>SUM(B18:U18)</f>
        <v>4</v>
      </c>
    </row>
    <row r="19" spans="1:22" ht="12.75">
      <c r="A19" t="s">
        <v>422</v>
      </c>
      <c r="B19" s="5">
        <v>0</v>
      </c>
      <c r="C19" s="5">
        <v>0</v>
      </c>
      <c r="D19" s="5">
        <v>1</v>
      </c>
      <c r="E19" s="5">
        <v>1</v>
      </c>
      <c r="F19" s="5">
        <v>3</v>
      </c>
      <c r="G19" s="5">
        <v>3</v>
      </c>
      <c r="H19" s="5">
        <v>17</v>
      </c>
      <c r="I19" s="5">
        <v>43</v>
      </c>
      <c r="J19" s="5">
        <v>3</v>
      </c>
      <c r="K19" s="5">
        <v>9</v>
      </c>
      <c r="L19" s="5">
        <v>4</v>
      </c>
      <c r="M19" s="5">
        <v>4</v>
      </c>
      <c r="N19" s="5">
        <v>8</v>
      </c>
      <c r="O19" s="5">
        <v>8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7">
        <f>SUM(B19:U19)</f>
        <v>4</v>
      </c>
    </row>
    <row r="20" spans="1:22" ht="12.75">
      <c r="A20" t="s">
        <v>423</v>
      </c>
      <c r="B20" s="5">
        <v>0</v>
      </c>
      <c r="C20" s="5">
        <v>0</v>
      </c>
      <c r="D20" s="5">
        <v>0</v>
      </c>
      <c r="E20" s="5">
        <v>1</v>
      </c>
      <c r="F20" s="5">
        <v>5</v>
      </c>
      <c r="G20" s="5">
        <v>17</v>
      </c>
      <c r="H20" s="5">
        <v>30</v>
      </c>
      <c r="I20" s="5">
        <v>45</v>
      </c>
      <c r="J20" s="5">
        <v>5</v>
      </c>
      <c r="K20" s="5">
        <v>16</v>
      </c>
      <c r="L20" s="5">
        <v>10</v>
      </c>
      <c r="M20" s="5">
        <v>22</v>
      </c>
      <c r="N20" s="5">
        <v>8</v>
      </c>
      <c r="O20" s="5">
        <v>21</v>
      </c>
      <c r="P20" s="5">
        <v>3</v>
      </c>
      <c r="Q20" s="5">
        <v>7</v>
      </c>
      <c r="R20" s="5">
        <v>1</v>
      </c>
      <c r="S20" s="5">
        <v>0</v>
      </c>
      <c r="T20" s="5">
        <v>0</v>
      </c>
      <c r="U20" s="5">
        <v>0</v>
      </c>
      <c r="V20" s="7">
        <f>SUM(B20:U20)</f>
        <v>4</v>
      </c>
    </row>
    <row r="21" spans="1:22" ht="12.75">
      <c r="A21" t="s">
        <v>424</v>
      </c>
      <c r="B21" s="5">
        <v>1</v>
      </c>
      <c r="C21" s="5">
        <v>1</v>
      </c>
      <c r="D21" s="5">
        <v>3</v>
      </c>
      <c r="E21" s="5">
        <v>11</v>
      </c>
      <c r="F21" s="5">
        <v>15</v>
      </c>
      <c r="G21" s="5">
        <v>40</v>
      </c>
      <c r="H21" s="5">
        <v>13</v>
      </c>
      <c r="I21" s="5">
        <v>25</v>
      </c>
      <c r="J21" s="5">
        <v>1</v>
      </c>
      <c r="K21" s="5">
        <v>6</v>
      </c>
      <c r="L21" s="5">
        <v>6</v>
      </c>
      <c r="M21" s="5">
        <v>8</v>
      </c>
      <c r="N21" s="5">
        <v>8</v>
      </c>
      <c r="O21" s="5">
        <v>10</v>
      </c>
      <c r="P21" s="5">
        <v>2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7">
        <f>SUM(B21:U21)</f>
        <v>4</v>
      </c>
    </row>
    <row r="22" spans="1:22" ht="12.75">
      <c r="A22" t="s">
        <v>425</v>
      </c>
      <c r="B22" s="5">
        <v>16</v>
      </c>
      <c r="C22" s="5">
        <v>29</v>
      </c>
      <c r="D22" s="5">
        <v>39</v>
      </c>
      <c r="E22" s="5">
        <v>112</v>
      </c>
      <c r="F22" s="5">
        <v>48</v>
      </c>
      <c r="G22" s="5">
        <v>95</v>
      </c>
      <c r="H22" s="5">
        <v>22</v>
      </c>
      <c r="I22" s="5">
        <v>45</v>
      </c>
      <c r="J22" s="5">
        <v>15</v>
      </c>
      <c r="K22" s="5">
        <v>13</v>
      </c>
      <c r="L22" s="5">
        <v>18</v>
      </c>
      <c r="M22" s="5">
        <v>19</v>
      </c>
      <c r="N22" s="5">
        <v>9</v>
      </c>
      <c r="O22" s="5">
        <v>14</v>
      </c>
      <c r="P22" s="5">
        <v>3</v>
      </c>
      <c r="Q22" s="5">
        <v>5</v>
      </c>
      <c r="R22" s="5">
        <v>0</v>
      </c>
      <c r="S22" s="5">
        <v>0</v>
      </c>
      <c r="T22" s="5">
        <v>0</v>
      </c>
      <c r="U22" s="5">
        <v>0</v>
      </c>
      <c r="V22" s="7">
        <f>SUM(B22:U22)</f>
        <v>4</v>
      </c>
    </row>
    <row r="23" spans="1:22" ht="12.75">
      <c r="A23" t="s">
        <v>426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2</v>
      </c>
      <c r="I23" s="5">
        <v>3</v>
      </c>
      <c r="J23" s="5">
        <v>2</v>
      </c>
      <c r="K23" s="5">
        <v>13</v>
      </c>
      <c r="L23" s="5">
        <v>9</v>
      </c>
      <c r="M23" s="5">
        <v>13</v>
      </c>
      <c r="N23" s="5">
        <v>10</v>
      </c>
      <c r="O23" s="5">
        <v>12</v>
      </c>
      <c r="P23" s="5">
        <v>3</v>
      </c>
      <c r="Q23" s="5">
        <v>6</v>
      </c>
      <c r="R23" s="5">
        <v>0</v>
      </c>
      <c r="S23" s="5">
        <v>0</v>
      </c>
      <c r="T23" s="5">
        <v>0</v>
      </c>
      <c r="U23" s="5">
        <v>0</v>
      </c>
      <c r="V23" s="7">
        <f>SUM(B23:U23)</f>
        <v>4</v>
      </c>
    </row>
    <row r="24" spans="1:22" ht="12.75">
      <c r="A24" t="s">
        <v>427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1</v>
      </c>
      <c r="L24" s="5">
        <v>1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7">
        <f>SUM(B24:U24)</f>
        <v>4</v>
      </c>
    </row>
    <row r="25" spans="1:22" ht="12.75">
      <c r="A25" t="s">
        <v>428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5</v>
      </c>
      <c r="I25" s="5">
        <v>1</v>
      </c>
      <c r="J25" s="5">
        <v>0</v>
      </c>
      <c r="K25" s="5">
        <v>2</v>
      </c>
      <c r="L25" s="5">
        <v>0</v>
      </c>
      <c r="M25" s="5">
        <v>1</v>
      </c>
      <c r="N25" s="5">
        <v>1</v>
      </c>
      <c r="O25" s="5">
        <v>3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7">
        <f>SUM(B25:U25)</f>
        <v>4</v>
      </c>
    </row>
    <row r="26" spans="1:22" ht="12.75">
      <c r="A26" t="s">
        <v>429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2</v>
      </c>
      <c r="I26" s="5">
        <v>3</v>
      </c>
      <c r="J26" s="5">
        <v>17</v>
      </c>
      <c r="K26" s="5">
        <v>14</v>
      </c>
      <c r="L26" s="5">
        <v>11</v>
      </c>
      <c r="M26" s="5">
        <v>28</v>
      </c>
      <c r="N26" s="5">
        <v>6</v>
      </c>
      <c r="O26" s="5">
        <v>8</v>
      </c>
      <c r="P26" s="5">
        <v>3</v>
      </c>
      <c r="Q26" s="5">
        <v>4</v>
      </c>
      <c r="R26" s="5">
        <v>2</v>
      </c>
      <c r="S26" s="5">
        <v>0</v>
      </c>
      <c r="T26" s="5">
        <v>0</v>
      </c>
      <c r="U26" s="5">
        <v>0</v>
      </c>
      <c r="V26" s="7">
        <f>SUM(B26:U26)</f>
        <v>4</v>
      </c>
    </row>
    <row r="27" spans="1:22" ht="12.75">
      <c r="A27" t="s">
        <v>430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2</v>
      </c>
      <c r="H27" s="5">
        <v>1</v>
      </c>
      <c r="I27" s="5">
        <v>2</v>
      </c>
      <c r="J27" s="5">
        <v>3</v>
      </c>
      <c r="K27" s="5">
        <v>3</v>
      </c>
      <c r="L27" s="5">
        <v>2</v>
      </c>
      <c r="M27" s="5">
        <v>0</v>
      </c>
      <c r="N27" s="5">
        <v>2</v>
      </c>
      <c r="O27" s="5">
        <v>0</v>
      </c>
      <c r="P27" s="5">
        <v>1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7">
        <f>SUM(B27:U27)</f>
        <v>4</v>
      </c>
    </row>
    <row r="28" spans="1:22" ht="12.75">
      <c r="A28" t="s">
        <v>431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1</v>
      </c>
      <c r="I28" s="5">
        <v>4</v>
      </c>
      <c r="J28" s="5">
        <v>0</v>
      </c>
      <c r="K28" s="5">
        <v>3</v>
      </c>
      <c r="L28" s="5">
        <v>0</v>
      </c>
      <c r="M28" s="5">
        <v>4</v>
      </c>
      <c r="N28" s="5">
        <v>2</v>
      </c>
      <c r="O28" s="5">
        <v>2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7">
        <f>SUM(B28:U28)</f>
        <v>4</v>
      </c>
    </row>
    <row r="29" spans="1:22" ht="12.75">
      <c r="A29" t="s">
        <v>432</v>
      </c>
      <c r="B29" s="5">
        <v>0</v>
      </c>
      <c r="C29" s="5">
        <v>0</v>
      </c>
      <c r="D29" s="5">
        <v>0</v>
      </c>
      <c r="E29" s="5">
        <v>2</v>
      </c>
      <c r="F29" s="5">
        <v>0</v>
      </c>
      <c r="G29" s="5">
        <v>1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7">
        <f>SUM(B29:U29)</f>
        <v>4</v>
      </c>
    </row>
    <row r="30" spans="1:22" ht="12.75">
      <c r="A30" t="s">
        <v>433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1</v>
      </c>
      <c r="H30" s="5">
        <v>4</v>
      </c>
      <c r="I30" s="5">
        <v>3</v>
      </c>
      <c r="J30" s="5">
        <v>1</v>
      </c>
      <c r="K30" s="5">
        <v>2</v>
      </c>
      <c r="L30" s="5">
        <v>0</v>
      </c>
      <c r="M30" s="5">
        <v>2</v>
      </c>
      <c r="N30" s="5">
        <v>2</v>
      </c>
      <c r="O30" s="5">
        <v>1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7">
        <f>SUM(B30:U30)</f>
        <v>4</v>
      </c>
    </row>
    <row r="31" spans="1:22" ht="12.75">
      <c r="A31" t="s">
        <v>434</v>
      </c>
      <c r="B31" s="5">
        <v>0</v>
      </c>
      <c r="C31" s="5">
        <v>1</v>
      </c>
      <c r="D31" s="5">
        <v>4</v>
      </c>
      <c r="E31" s="5">
        <v>17</v>
      </c>
      <c r="F31" s="5">
        <v>5</v>
      </c>
      <c r="G31" s="5">
        <v>3</v>
      </c>
      <c r="H31" s="5">
        <v>1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7">
        <f>SUM(B31:U31)</f>
        <v>4</v>
      </c>
    </row>
    <row r="32" spans="1:22" ht="12.75">
      <c r="A32" t="s">
        <v>435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1</v>
      </c>
      <c r="I32" s="5">
        <v>13</v>
      </c>
      <c r="J32" s="5">
        <v>4</v>
      </c>
      <c r="K32" s="5">
        <v>3</v>
      </c>
      <c r="L32" s="5">
        <v>0</v>
      </c>
      <c r="M32" s="5">
        <v>1</v>
      </c>
      <c r="N32" s="5">
        <v>1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7">
        <f>SUM(B32:U32)</f>
        <v>4</v>
      </c>
    </row>
    <row r="33" spans="1:22" ht="12.75">
      <c r="A33" t="s">
        <v>436</v>
      </c>
      <c r="B33" s="5">
        <v>0</v>
      </c>
      <c r="C33" s="5">
        <v>0</v>
      </c>
      <c r="D33" s="5">
        <v>0</v>
      </c>
      <c r="E33" s="5">
        <v>2</v>
      </c>
      <c r="F33" s="5">
        <v>2</v>
      </c>
      <c r="G33" s="5">
        <v>1</v>
      </c>
      <c r="H33" s="5">
        <v>4</v>
      </c>
      <c r="I33" s="5">
        <v>6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7">
        <f>SUM(B33:U33)</f>
        <v>4</v>
      </c>
    </row>
    <row r="34" spans="1:22" ht="12.75">
      <c r="A34" t="s">
        <v>437</v>
      </c>
      <c r="B34" s="5">
        <v>0</v>
      </c>
      <c r="C34" s="5">
        <v>0</v>
      </c>
      <c r="D34" s="5">
        <v>1</v>
      </c>
      <c r="E34" s="5">
        <v>3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7">
        <f>SUM(B34:U34)</f>
        <v>4</v>
      </c>
    </row>
    <row r="35" spans="1:22" ht="12.75">
      <c r="A35" t="s">
        <v>438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1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7">
        <f>SUM(B35:U35)</f>
        <v>4</v>
      </c>
    </row>
    <row r="36" spans="1:22" ht="12.75">
      <c r="A36" t="s">
        <v>439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3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7">
        <f>SUM(B36:U36)</f>
        <v>4</v>
      </c>
    </row>
    <row r="37" spans="1:22" ht="12.75">
      <c r="A37" t="s">
        <v>440</v>
      </c>
      <c r="B37" s="5">
        <v>0</v>
      </c>
      <c r="C37" s="5">
        <v>0</v>
      </c>
      <c r="D37" s="5">
        <v>0</v>
      </c>
      <c r="E37" s="5">
        <v>0</v>
      </c>
      <c r="F37" s="5">
        <v>2</v>
      </c>
      <c r="G37" s="5">
        <v>1</v>
      </c>
      <c r="H37" s="5">
        <v>2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7">
        <f>SUM(B37:U37)</f>
        <v>4</v>
      </c>
    </row>
    <row r="38" spans="1:22" ht="12.75">
      <c r="A38" t="s">
        <v>441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1</v>
      </c>
      <c r="H38" s="5">
        <v>0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7">
        <f>SUM(B38:U38)</f>
        <v>4</v>
      </c>
    </row>
    <row r="39" spans="1:22" ht="12.75">
      <c r="A39" s="2" t="s">
        <v>407</v>
      </c>
      <c r="B39" s="7">
        <f>SUM(B7:B38)</f>
        <v>4</v>
      </c>
      <c r="C39" s="7">
        <f>SUM(C7:C38)</f>
        <v>4</v>
      </c>
      <c r="D39" s="7">
        <f>SUM(D7:D38)</f>
        <v>4</v>
      </c>
      <c r="E39" s="7">
        <f>SUM(E7:E38)</f>
        <v>4</v>
      </c>
      <c r="F39" s="7">
        <f>SUM(F7:F38)</f>
        <v>4</v>
      </c>
      <c r="G39" s="7">
        <f>SUM(G7:G38)</f>
        <v>4</v>
      </c>
      <c r="H39" s="7">
        <f>SUM(H7:H38)</f>
        <v>4</v>
      </c>
      <c r="I39" s="7">
        <f>SUM(I7:I38)</f>
        <v>4</v>
      </c>
      <c r="J39" s="7">
        <f>SUM(J7:J38)</f>
        <v>4</v>
      </c>
      <c r="K39" s="7">
        <f>SUM(K7:K38)</f>
        <v>4</v>
      </c>
      <c r="L39" s="7">
        <f>SUM(L7:L38)</f>
        <v>4</v>
      </c>
      <c r="M39" s="7">
        <f>SUM(M7:M38)</f>
        <v>4</v>
      </c>
      <c r="N39" s="7">
        <f>SUM(N7:N38)</f>
        <v>4</v>
      </c>
      <c r="O39" s="7">
        <f>SUM(O7:O38)</f>
        <v>4</v>
      </c>
      <c r="P39" s="7">
        <f>SUM(P7:P38)</f>
        <v>4</v>
      </c>
      <c r="Q39" s="7">
        <f>SUM(Q7:Q38)</f>
        <v>4</v>
      </c>
      <c r="R39" s="7">
        <f>SUM(R7:R38)</f>
        <v>4</v>
      </c>
      <c r="S39" s="7">
        <f>SUM(S7:S38)</f>
        <v>4</v>
      </c>
      <c r="T39" s="7">
        <f>SUM(T7:T38)</f>
        <v>4</v>
      </c>
      <c r="U39" s="7">
        <f>SUM(U7:U38)</f>
        <v>4</v>
      </c>
      <c r="V39" s="7">
        <f>SUM(V7:V38)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504</v>
      </c>
    </row>
    <row r="5" spans="1:26" ht="12.75">
      <c r="A5" s="2" t="s">
        <v>505</v>
      </c>
      <c r="B5" s="2" t="s">
        <v>506</v>
      </c>
      <c r="D5" s="2" t="s">
        <v>507</v>
      </c>
      <c r="F5" s="2" t="s">
        <v>508</v>
      </c>
      <c r="H5" s="2" t="s">
        <v>509</v>
      </c>
      <c r="J5" s="2" t="s">
        <v>510</v>
      </c>
      <c r="L5" s="2" t="s">
        <v>511</v>
      </c>
      <c r="N5" s="2" t="s">
        <v>512</v>
      </c>
      <c r="P5" s="2" t="s">
        <v>513</v>
      </c>
      <c r="R5" s="2" t="s">
        <v>514</v>
      </c>
      <c r="T5" s="2" t="s">
        <v>515</v>
      </c>
      <c r="V5" s="2" t="s">
        <v>516</v>
      </c>
      <c r="X5" s="2" t="s">
        <v>517</v>
      </c>
      <c r="Z5" s="2" t="s">
        <v>407</v>
      </c>
    </row>
    <row r="6" spans="1:25" ht="12.75">
      <c r="A6" s="2" t="s">
        <v>402</v>
      </c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  <c r="N6" t="s">
        <v>408</v>
      </c>
      <c r="O6" t="s">
        <v>409</v>
      </c>
      <c r="P6" t="s">
        <v>408</v>
      </c>
      <c r="Q6" t="s">
        <v>409</v>
      </c>
      <c r="R6" t="s">
        <v>408</v>
      </c>
      <c r="S6" t="s">
        <v>409</v>
      </c>
      <c r="T6" t="s">
        <v>408</v>
      </c>
      <c r="U6" t="s">
        <v>409</v>
      </c>
      <c r="V6" t="s">
        <v>408</v>
      </c>
      <c r="W6" t="s">
        <v>409</v>
      </c>
      <c r="X6" t="s">
        <v>408</v>
      </c>
      <c r="Y6" t="s">
        <v>409</v>
      </c>
    </row>
    <row r="7" spans="1:26" ht="12.75">
      <c r="A7" t="s">
        <v>410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2</v>
      </c>
      <c r="M7" s="5">
        <v>0</v>
      </c>
      <c r="N7" s="5">
        <v>1</v>
      </c>
      <c r="O7" s="5">
        <v>0</v>
      </c>
      <c r="P7" s="5">
        <v>4</v>
      </c>
      <c r="Q7" s="5">
        <v>1</v>
      </c>
      <c r="R7" s="5">
        <v>2</v>
      </c>
      <c r="S7" s="5">
        <v>2</v>
      </c>
      <c r="T7" s="5">
        <v>0</v>
      </c>
      <c r="U7" s="5">
        <v>3</v>
      </c>
      <c r="V7" s="5">
        <v>0</v>
      </c>
      <c r="W7" s="5">
        <v>0</v>
      </c>
      <c r="X7" s="5">
        <v>0</v>
      </c>
      <c r="Y7" s="5">
        <v>0</v>
      </c>
      <c r="Z7" s="7">
        <f>SUM(B7:Y7)</f>
        <v>4</v>
      </c>
    </row>
    <row r="8" spans="1:26" ht="12.75">
      <c r="A8" t="s">
        <v>411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5">
        <v>4</v>
      </c>
      <c r="O8" s="5">
        <v>5</v>
      </c>
      <c r="P8" s="5">
        <v>10</v>
      </c>
      <c r="Q8" s="5">
        <v>9</v>
      </c>
      <c r="R8" s="5">
        <v>12</v>
      </c>
      <c r="S8" s="5">
        <v>12</v>
      </c>
      <c r="T8" s="5">
        <v>26</v>
      </c>
      <c r="U8" s="5">
        <v>8</v>
      </c>
      <c r="V8" s="5">
        <v>1</v>
      </c>
      <c r="W8" s="5">
        <v>0</v>
      </c>
      <c r="X8" s="5">
        <v>0</v>
      </c>
      <c r="Y8" s="5">
        <v>0</v>
      </c>
      <c r="Z8" s="7">
        <f>SUM(B8:Y8)</f>
        <v>4</v>
      </c>
    </row>
    <row r="9" spans="1:26" ht="12.75">
      <c r="A9" t="s">
        <v>412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1</v>
      </c>
      <c r="P9" s="5">
        <v>2</v>
      </c>
      <c r="Q9" s="5">
        <v>0</v>
      </c>
      <c r="R9" s="5">
        <v>1</v>
      </c>
      <c r="S9" s="5">
        <v>2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7">
        <f>SUM(B9:Y9)</f>
        <v>4</v>
      </c>
    </row>
    <row r="10" spans="1:26" ht="12.75">
      <c r="A10" t="s">
        <v>413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2</v>
      </c>
      <c r="N10" s="5">
        <v>6</v>
      </c>
      <c r="O10" s="5">
        <v>11</v>
      </c>
      <c r="P10" s="5">
        <v>23</v>
      </c>
      <c r="Q10" s="5">
        <v>26</v>
      </c>
      <c r="R10" s="5">
        <v>44</v>
      </c>
      <c r="S10" s="5">
        <v>35</v>
      </c>
      <c r="T10" s="5">
        <v>46</v>
      </c>
      <c r="U10" s="5">
        <v>21</v>
      </c>
      <c r="V10" s="5">
        <v>2</v>
      </c>
      <c r="W10" s="5">
        <v>1</v>
      </c>
      <c r="X10" s="5">
        <v>0</v>
      </c>
      <c r="Y10" s="5">
        <v>0</v>
      </c>
      <c r="Z10" s="7">
        <f>SUM(B10:Y10)</f>
        <v>4</v>
      </c>
    </row>
    <row r="11" spans="1:26" ht="12.75">
      <c r="A11" t="s">
        <v>414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2</v>
      </c>
      <c r="N11" s="5">
        <v>11</v>
      </c>
      <c r="O11" s="5">
        <v>5</v>
      </c>
      <c r="P11" s="5">
        <v>27</v>
      </c>
      <c r="Q11" s="5">
        <v>49</v>
      </c>
      <c r="R11" s="5">
        <v>58</v>
      </c>
      <c r="S11" s="5">
        <v>57</v>
      </c>
      <c r="T11" s="5">
        <v>52</v>
      </c>
      <c r="U11" s="5">
        <v>34</v>
      </c>
      <c r="V11" s="5">
        <v>2</v>
      </c>
      <c r="W11" s="5">
        <v>2</v>
      </c>
      <c r="X11" s="5">
        <v>0</v>
      </c>
      <c r="Y11" s="5">
        <v>0</v>
      </c>
      <c r="Z11" s="7">
        <f>SUM(B11:Y11)</f>
        <v>4</v>
      </c>
    </row>
    <row r="12" spans="1:26" ht="12.75">
      <c r="A12" t="s">
        <v>415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6</v>
      </c>
      <c r="M12" s="5">
        <v>1</v>
      </c>
      <c r="N12" s="5">
        <v>12</v>
      </c>
      <c r="O12" s="5">
        <v>31</v>
      </c>
      <c r="P12" s="5">
        <v>33</v>
      </c>
      <c r="Q12" s="5">
        <v>33</v>
      </c>
      <c r="R12" s="5">
        <v>12</v>
      </c>
      <c r="S12" s="5">
        <v>17</v>
      </c>
      <c r="T12" s="5">
        <v>16</v>
      </c>
      <c r="U12" s="5">
        <v>13</v>
      </c>
      <c r="V12" s="5">
        <v>0</v>
      </c>
      <c r="W12" s="5">
        <v>1</v>
      </c>
      <c r="X12" s="5">
        <v>0</v>
      </c>
      <c r="Y12" s="5">
        <v>0</v>
      </c>
      <c r="Z12" s="7">
        <f>SUM(B12:Y12)</f>
        <v>4</v>
      </c>
    </row>
    <row r="13" spans="1:26" ht="12.75">
      <c r="A13" t="s">
        <v>416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3</v>
      </c>
      <c r="O13" s="5">
        <v>2</v>
      </c>
      <c r="P13" s="5">
        <v>3</v>
      </c>
      <c r="Q13" s="5">
        <v>3</v>
      </c>
      <c r="R13" s="5">
        <v>3</v>
      </c>
      <c r="S13" s="5">
        <v>1</v>
      </c>
      <c r="T13" s="5">
        <v>2</v>
      </c>
      <c r="U13" s="5">
        <v>1</v>
      </c>
      <c r="V13" s="5">
        <v>0</v>
      </c>
      <c r="W13" s="5">
        <v>1</v>
      </c>
      <c r="X13" s="5">
        <v>0</v>
      </c>
      <c r="Y13" s="5">
        <v>0</v>
      </c>
      <c r="Z13" s="7">
        <f>SUM(B13:Y13)</f>
        <v>4</v>
      </c>
    </row>
    <row r="14" spans="1:26" ht="12.75">
      <c r="A14" t="s">
        <v>417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8</v>
      </c>
      <c r="M14" s="5">
        <v>7</v>
      </c>
      <c r="N14" s="5">
        <v>28</v>
      </c>
      <c r="O14" s="5">
        <v>44</v>
      </c>
      <c r="P14" s="5">
        <v>29</v>
      </c>
      <c r="Q14" s="5">
        <v>37</v>
      </c>
      <c r="R14" s="5">
        <v>13</v>
      </c>
      <c r="S14" s="5">
        <v>22</v>
      </c>
      <c r="T14" s="5">
        <v>20</v>
      </c>
      <c r="U14" s="5">
        <v>13</v>
      </c>
      <c r="V14" s="5">
        <v>0</v>
      </c>
      <c r="W14" s="5">
        <v>0</v>
      </c>
      <c r="X14" s="5">
        <v>0</v>
      </c>
      <c r="Y14" s="5">
        <v>0</v>
      </c>
      <c r="Z14" s="7">
        <f>SUM(B14:Y14)</f>
        <v>4</v>
      </c>
    </row>
    <row r="15" spans="1:26" ht="12.75">
      <c r="A15" t="s">
        <v>418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0</v>
      </c>
      <c r="J15" s="5">
        <v>2</v>
      </c>
      <c r="K15" s="5">
        <v>2</v>
      </c>
      <c r="L15" s="5">
        <v>5</v>
      </c>
      <c r="M15" s="5">
        <v>2</v>
      </c>
      <c r="N15" s="5">
        <v>5</v>
      </c>
      <c r="O15" s="5">
        <v>0</v>
      </c>
      <c r="P15" s="5">
        <v>1</v>
      </c>
      <c r="Q15" s="5">
        <v>0</v>
      </c>
      <c r="R15" s="5">
        <v>3</v>
      </c>
      <c r="S15" s="5">
        <v>1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7">
        <f>SUM(B15:Y15)</f>
        <v>4</v>
      </c>
    </row>
    <row r="16" spans="1:26" ht="12.75">
      <c r="A16" t="s">
        <v>419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12</v>
      </c>
      <c r="M16" s="5">
        <v>14</v>
      </c>
      <c r="N16" s="5">
        <v>23</v>
      </c>
      <c r="O16" s="5">
        <v>36</v>
      </c>
      <c r="P16" s="5">
        <v>14</v>
      </c>
      <c r="Q16" s="5">
        <v>34</v>
      </c>
      <c r="R16" s="5">
        <v>8</v>
      </c>
      <c r="S16" s="5">
        <v>9</v>
      </c>
      <c r="T16" s="5">
        <v>7</v>
      </c>
      <c r="U16" s="5">
        <v>7</v>
      </c>
      <c r="V16" s="5">
        <v>0</v>
      </c>
      <c r="W16" s="5">
        <v>1</v>
      </c>
      <c r="X16" s="5">
        <v>0</v>
      </c>
      <c r="Y16" s="5">
        <v>0</v>
      </c>
      <c r="Z16" s="7">
        <f>SUM(B16:Y16)</f>
        <v>4</v>
      </c>
    </row>
    <row r="17" spans="1:26" ht="12.75">
      <c r="A17" t="s">
        <v>420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6</v>
      </c>
      <c r="I17" s="5">
        <v>3</v>
      </c>
      <c r="J17" s="5">
        <v>6</v>
      </c>
      <c r="K17" s="5">
        <v>21</v>
      </c>
      <c r="L17" s="5">
        <v>47</v>
      </c>
      <c r="M17" s="5">
        <v>93</v>
      </c>
      <c r="N17" s="5">
        <v>51</v>
      </c>
      <c r="O17" s="5">
        <v>82</v>
      </c>
      <c r="P17" s="5">
        <v>35</v>
      </c>
      <c r="Q17" s="5">
        <v>61</v>
      </c>
      <c r="R17" s="5">
        <v>22</v>
      </c>
      <c r="S17" s="5">
        <v>41</v>
      </c>
      <c r="T17" s="5">
        <v>7</v>
      </c>
      <c r="U17" s="5">
        <v>15</v>
      </c>
      <c r="V17" s="5">
        <v>0</v>
      </c>
      <c r="W17" s="5">
        <v>0</v>
      </c>
      <c r="X17" s="5">
        <v>0</v>
      </c>
      <c r="Y17" s="5">
        <v>0</v>
      </c>
      <c r="Z17" s="7">
        <f>SUM(B17:Y17)</f>
        <v>4</v>
      </c>
    </row>
    <row r="18" spans="1:26" ht="12.75">
      <c r="A18" t="s">
        <v>421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6</v>
      </c>
      <c r="M18" s="5">
        <v>3</v>
      </c>
      <c r="N18" s="5">
        <v>19</v>
      </c>
      <c r="O18" s="5">
        <v>21</v>
      </c>
      <c r="P18" s="5">
        <v>37</v>
      </c>
      <c r="Q18" s="5">
        <v>41</v>
      </c>
      <c r="R18" s="5">
        <v>55</v>
      </c>
      <c r="S18" s="5">
        <v>57</v>
      </c>
      <c r="T18" s="5">
        <v>52</v>
      </c>
      <c r="U18" s="5">
        <v>30</v>
      </c>
      <c r="V18" s="5">
        <v>2</v>
      </c>
      <c r="W18" s="5">
        <v>1</v>
      </c>
      <c r="X18" s="5">
        <v>0</v>
      </c>
      <c r="Y18" s="5">
        <v>0</v>
      </c>
      <c r="Z18" s="7">
        <f>SUM(B18:Y18)</f>
        <v>4</v>
      </c>
    </row>
    <row r="19" spans="1:26" ht="12.75">
      <c r="A19" t="s">
        <v>422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4</v>
      </c>
      <c r="M19" s="5">
        <v>6</v>
      </c>
      <c r="N19" s="5">
        <v>2</v>
      </c>
      <c r="O19" s="5">
        <v>19</v>
      </c>
      <c r="P19" s="5">
        <v>14</v>
      </c>
      <c r="Q19" s="5">
        <v>26</v>
      </c>
      <c r="R19" s="5">
        <v>6</v>
      </c>
      <c r="S19" s="5">
        <v>16</v>
      </c>
      <c r="T19" s="5">
        <v>11</v>
      </c>
      <c r="U19" s="5">
        <v>2</v>
      </c>
      <c r="V19" s="5">
        <v>0</v>
      </c>
      <c r="W19" s="5">
        <v>0</v>
      </c>
      <c r="X19" s="5">
        <v>0</v>
      </c>
      <c r="Y19" s="5">
        <v>0</v>
      </c>
      <c r="Z19" s="7">
        <f>SUM(B19:Y19)</f>
        <v>4</v>
      </c>
    </row>
    <row r="20" spans="1:26" ht="12.75">
      <c r="A20" t="s">
        <v>423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4</v>
      </c>
      <c r="L20" s="5">
        <v>7</v>
      </c>
      <c r="M20" s="5">
        <v>17</v>
      </c>
      <c r="N20" s="5">
        <v>16</v>
      </c>
      <c r="O20" s="5">
        <v>20</v>
      </c>
      <c r="P20" s="5">
        <v>16</v>
      </c>
      <c r="Q20" s="5">
        <v>36</v>
      </c>
      <c r="R20" s="5">
        <v>13</v>
      </c>
      <c r="S20" s="5">
        <v>38</v>
      </c>
      <c r="T20" s="5">
        <v>8</v>
      </c>
      <c r="U20" s="5">
        <v>13</v>
      </c>
      <c r="V20" s="5">
        <v>0</v>
      </c>
      <c r="W20" s="5">
        <v>1</v>
      </c>
      <c r="X20" s="5">
        <v>0</v>
      </c>
      <c r="Y20" s="5">
        <v>0</v>
      </c>
      <c r="Z20" s="7">
        <f>SUM(B20:Y20)</f>
        <v>4</v>
      </c>
    </row>
    <row r="21" spans="1:26" ht="12.75">
      <c r="A21" t="s">
        <v>424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5</v>
      </c>
      <c r="K21" s="5">
        <v>6</v>
      </c>
      <c r="L21" s="5">
        <v>10</v>
      </c>
      <c r="M21" s="5">
        <v>22</v>
      </c>
      <c r="N21" s="5">
        <v>10</v>
      </c>
      <c r="O21" s="5">
        <v>28</v>
      </c>
      <c r="P21" s="5">
        <v>8</v>
      </c>
      <c r="Q21" s="5">
        <v>16</v>
      </c>
      <c r="R21" s="5">
        <v>5</v>
      </c>
      <c r="S21" s="5">
        <v>24</v>
      </c>
      <c r="T21" s="5">
        <v>11</v>
      </c>
      <c r="U21" s="5">
        <v>6</v>
      </c>
      <c r="V21" s="5">
        <v>0</v>
      </c>
      <c r="W21" s="5">
        <v>1</v>
      </c>
      <c r="X21" s="5">
        <v>0</v>
      </c>
      <c r="Y21" s="5">
        <v>0</v>
      </c>
      <c r="Z21" s="7">
        <f>SUM(B21:Y21)</f>
        <v>4</v>
      </c>
    </row>
    <row r="22" spans="1:26" ht="12.75">
      <c r="A22" t="s">
        <v>425</v>
      </c>
      <c r="B22" s="5">
        <v>0</v>
      </c>
      <c r="C22" s="5">
        <v>0</v>
      </c>
      <c r="D22" s="5">
        <v>1</v>
      </c>
      <c r="E22" s="5">
        <v>1</v>
      </c>
      <c r="F22" s="5">
        <v>0</v>
      </c>
      <c r="G22" s="5">
        <v>3</v>
      </c>
      <c r="H22" s="5">
        <v>4</v>
      </c>
      <c r="I22" s="5">
        <v>4</v>
      </c>
      <c r="J22" s="5">
        <v>19</v>
      </c>
      <c r="K22" s="5">
        <v>34</v>
      </c>
      <c r="L22" s="5">
        <v>37</v>
      </c>
      <c r="M22" s="5">
        <v>92</v>
      </c>
      <c r="N22" s="5">
        <v>39</v>
      </c>
      <c r="O22" s="5">
        <v>86</v>
      </c>
      <c r="P22" s="5">
        <v>27</v>
      </c>
      <c r="Q22" s="5">
        <v>47</v>
      </c>
      <c r="R22" s="5">
        <v>26</v>
      </c>
      <c r="S22" s="5">
        <v>40</v>
      </c>
      <c r="T22" s="5">
        <v>16</v>
      </c>
      <c r="U22" s="5">
        <v>24</v>
      </c>
      <c r="V22" s="5">
        <v>1</v>
      </c>
      <c r="W22" s="5">
        <v>1</v>
      </c>
      <c r="X22" s="5">
        <v>0</v>
      </c>
      <c r="Y22" s="5">
        <v>0</v>
      </c>
      <c r="Z22" s="7">
        <f>SUM(B22:Y22)</f>
        <v>4</v>
      </c>
    </row>
    <row r="23" spans="1:26" ht="12.75">
      <c r="A23" t="s">
        <v>426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3</v>
      </c>
      <c r="O23" s="5">
        <v>1</v>
      </c>
      <c r="P23" s="5">
        <v>5</v>
      </c>
      <c r="Q23" s="5">
        <v>15</v>
      </c>
      <c r="R23" s="5">
        <v>11</v>
      </c>
      <c r="S23" s="5">
        <v>14</v>
      </c>
      <c r="T23" s="5">
        <v>7</v>
      </c>
      <c r="U23" s="5">
        <v>18</v>
      </c>
      <c r="V23" s="5">
        <v>0</v>
      </c>
      <c r="W23" s="5">
        <v>1</v>
      </c>
      <c r="X23" s="5">
        <v>0</v>
      </c>
      <c r="Y23" s="5">
        <v>0</v>
      </c>
      <c r="Z23" s="7">
        <f>SUM(B23:Y23)</f>
        <v>4</v>
      </c>
    </row>
    <row r="24" spans="1:26" ht="12.75">
      <c r="A24" t="s">
        <v>427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3</v>
      </c>
      <c r="V24" s="5">
        <v>0</v>
      </c>
      <c r="W24" s="5">
        <v>0</v>
      </c>
      <c r="X24" s="5">
        <v>0</v>
      </c>
      <c r="Y24" s="5">
        <v>0</v>
      </c>
      <c r="Z24" s="7">
        <f>SUM(B24:Y24)</f>
        <v>4</v>
      </c>
    </row>
    <row r="25" spans="1:26" ht="12.75">
      <c r="A25" t="s">
        <v>428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0</v>
      </c>
      <c r="N25" s="5">
        <v>2</v>
      </c>
      <c r="O25" s="5">
        <v>0</v>
      </c>
      <c r="P25" s="5">
        <v>1</v>
      </c>
      <c r="Q25" s="5">
        <v>1</v>
      </c>
      <c r="R25" s="5">
        <v>2</v>
      </c>
      <c r="S25" s="5">
        <v>4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0</v>
      </c>
      <c r="Z25" s="7">
        <f>SUM(B25:Y25)</f>
        <v>4</v>
      </c>
    </row>
    <row r="26" spans="1:26" ht="12.75">
      <c r="A26" t="s">
        <v>429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2</v>
      </c>
      <c r="N26" s="5">
        <v>4</v>
      </c>
      <c r="O26" s="5">
        <v>1</v>
      </c>
      <c r="P26" s="5">
        <v>4</v>
      </c>
      <c r="Q26" s="5">
        <v>17</v>
      </c>
      <c r="R26" s="5">
        <v>16</v>
      </c>
      <c r="S26" s="5">
        <v>19</v>
      </c>
      <c r="T26" s="5">
        <v>15</v>
      </c>
      <c r="U26" s="5">
        <v>15</v>
      </c>
      <c r="V26" s="5">
        <v>1</v>
      </c>
      <c r="W26" s="5">
        <v>3</v>
      </c>
      <c r="X26" s="5">
        <v>0</v>
      </c>
      <c r="Y26" s="5">
        <v>0</v>
      </c>
      <c r="Z26" s="7">
        <f>SUM(B26:Y26)</f>
        <v>4</v>
      </c>
    </row>
    <row r="27" spans="1:26" ht="12.75">
      <c r="A27" t="s">
        <v>430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1</v>
      </c>
      <c r="Q27" s="5">
        <v>1</v>
      </c>
      <c r="R27" s="5">
        <v>3</v>
      </c>
      <c r="S27" s="5">
        <v>2</v>
      </c>
      <c r="T27" s="5">
        <v>3</v>
      </c>
      <c r="U27" s="5">
        <v>3</v>
      </c>
      <c r="V27" s="5">
        <v>1</v>
      </c>
      <c r="W27" s="5">
        <v>1</v>
      </c>
      <c r="X27" s="5">
        <v>0</v>
      </c>
      <c r="Y27" s="5">
        <v>0</v>
      </c>
      <c r="Z27" s="7">
        <f>SUM(B27:Y27)</f>
        <v>4</v>
      </c>
    </row>
    <row r="28" spans="1:26" ht="12.75">
      <c r="A28" t="s">
        <v>431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1</v>
      </c>
      <c r="Q28" s="5">
        <v>3</v>
      </c>
      <c r="R28" s="5">
        <v>0</v>
      </c>
      <c r="S28" s="5">
        <v>8</v>
      </c>
      <c r="T28" s="5">
        <v>3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7">
        <f>SUM(B28:Y28)</f>
        <v>4</v>
      </c>
    </row>
    <row r="29" spans="1:26" ht="12.75">
      <c r="A29" t="s">
        <v>432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7">
        <f>SUM(B29:Y29)</f>
        <v>4</v>
      </c>
    </row>
    <row r="30" spans="1:26" ht="12.75">
      <c r="A30" t="s">
        <v>433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1</v>
      </c>
      <c r="Q30" s="5">
        <v>3</v>
      </c>
      <c r="R30" s="5">
        <v>3</v>
      </c>
      <c r="S30" s="5">
        <v>6</v>
      </c>
      <c r="T30" s="5">
        <v>2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7">
        <f>SUM(B30:Y30)</f>
        <v>4</v>
      </c>
    </row>
    <row r="31" spans="1:26" ht="12.75">
      <c r="A31" t="s">
        <v>434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1</v>
      </c>
      <c r="I31" s="5">
        <v>0</v>
      </c>
      <c r="J31" s="5">
        <v>2</v>
      </c>
      <c r="K31" s="5">
        <v>2</v>
      </c>
      <c r="L31" s="5">
        <v>1</v>
      </c>
      <c r="M31" s="5">
        <v>7</v>
      </c>
      <c r="N31" s="5">
        <v>4</v>
      </c>
      <c r="O31" s="5">
        <v>3</v>
      </c>
      <c r="P31" s="5">
        <v>2</v>
      </c>
      <c r="Q31" s="5">
        <v>6</v>
      </c>
      <c r="R31" s="5">
        <v>0</v>
      </c>
      <c r="S31" s="5">
        <v>2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7">
        <f>SUM(B31:Y31)</f>
        <v>4</v>
      </c>
    </row>
    <row r="32" spans="1:26" ht="12.75">
      <c r="A32" t="s">
        <v>435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1</v>
      </c>
      <c r="O32" s="5">
        <v>2</v>
      </c>
      <c r="P32" s="5">
        <v>4</v>
      </c>
      <c r="Q32" s="5">
        <v>5</v>
      </c>
      <c r="R32" s="5">
        <v>1</v>
      </c>
      <c r="S32" s="5">
        <v>5</v>
      </c>
      <c r="T32" s="5">
        <v>0</v>
      </c>
      <c r="U32" s="5">
        <v>6</v>
      </c>
      <c r="V32" s="5">
        <v>0</v>
      </c>
      <c r="W32" s="5">
        <v>0</v>
      </c>
      <c r="X32" s="5">
        <v>0</v>
      </c>
      <c r="Y32" s="5">
        <v>0</v>
      </c>
      <c r="Z32" s="7">
        <f>SUM(B32:Y32)</f>
        <v>4</v>
      </c>
    </row>
    <row r="33" spans="1:26" ht="12.75">
      <c r="A33" t="s">
        <v>436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1</v>
      </c>
      <c r="M33" s="5">
        <v>1</v>
      </c>
      <c r="N33" s="5">
        <v>1</v>
      </c>
      <c r="O33" s="5">
        <v>2</v>
      </c>
      <c r="P33" s="5">
        <v>3</v>
      </c>
      <c r="Q33" s="5">
        <v>2</v>
      </c>
      <c r="R33" s="5">
        <v>0</v>
      </c>
      <c r="S33" s="5">
        <v>2</v>
      </c>
      <c r="T33" s="5">
        <v>1</v>
      </c>
      <c r="U33" s="5">
        <v>2</v>
      </c>
      <c r="V33" s="5">
        <v>0</v>
      </c>
      <c r="W33" s="5">
        <v>1</v>
      </c>
      <c r="X33" s="5">
        <v>0</v>
      </c>
      <c r="Y33" s="5">
        <v>0</v>
      </c>
      <c r="Z33" s="7">
        <f>SUM(B33:Y33)</f>
        <v>4</v>
      </c>
    </row>
    <row r="34" spans="1:26" ht="12.75">
      <c r="A34" t="s">
        <v>437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0</v>
      </c>
      <c r="Q34" s="5">
        <v>2</v>
      </c>
      <c r="R34" s="5">
        <v>1</v>
      </c>
      <c r="S34" s="5">
        <v>2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7">
        <f>SUM(B34:Y34)</f>
        <v>4</v>
      </c>
    </row>
    <row r="35" spans="1:26" ht="12.75">
      <c r="A35" t="s">
        <v>438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7">
        <f>SUM(B35:Y35)</f>
        <v>4</v>
      </c>
    </row>
    <row r="36" spans="1:26" ht="12.75">
      <c r="A36" t="s">
        <v>439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3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7">
        <f>SUM(B36:Y36)</f>
        <v>4</v>
      </c>
    </row>
    <row r="37" spans="1:26" ht="12.75">
      <c r="A37" t="s">
        <v>440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1</v>
      </c>
      <c r="O37" s="5">
        <v>0</v>
      </c>
      <c r="P37" s="5">
        <v>1</v>
      </c>
      <c r="Q37" s="5">
        <v>0</v>
      </c>
      <c r="R37" s="5">
        <v>0</v>
      </c>
      <c r="S37" s="5">
        <v>1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7">
        <f>SUM(B37:Y37)</f>
        <v>4</v>
      </c>
    </row>
    <row r="38" spans="1:26" ht="12.75">
      <c r="A38" t="s">
        <v>441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7">
        <f>SUM(B38:Y38)</f>
        <v>4</v>
      </c>
    </row>
    <row r="39" spans="1:26" ht="12.75">
      <c r="A39" s="2" t="s">
        <v>407</v>
      </c>
      <c r="B39" s="7">
        <f>SUM(B7:B38)</f>
        <v>4</v>
      </c>
      <c r="C39" s="7">
        <f>SUM(C7:C38)</f>
        <v>4</v>
      </c>
      <c r="D39" s="7">
        <f>SUM(D7:D38)</f>
        <v>4</v>
      </c>
      <c r="E39" s="7">
        <f>SUM(E7:E38)</f>
        <v>4</v>
      </c>
      <c r="F39" s="7">
        <f>SUM(F7:F38)</f>
        <v>4</v>
      </c>
      <c r="G39" s="7">
        <f>SUM(G7:G38)</f>
        <v>4</v>
      </c>
      <c r="H39" s="7">
        <f>SUM(H7:H38)</f>
        <v>4</v>
      </c>
      <c r="I39" s="7">
        <f>SUM(I7:I38)</f>
        <v>4</v>
      </c>
      <c r="J39" s="7">
        <f>SUM(J7:J38)</f>
        <v>4</v>
      </c>
      <c r="K39" s="7">
        <f>SUM(K7:K38)</f>
        <v>4</v>
      </c>
      <c r="L39" s="7">
        <f>SUM(L7:L38)</f>
        <v>4</v>
      </c>
      <c r="M39" s="7">
        <f>SUM(M7:M38)</f>
        <v>4</v>
      </c>
      <c r="N39" s="7">
        <f>SUM(N7:N38)</f>
        <v>4</v>
      </c>
      <c r="O39" s="7">
        <f>SUM(O7:O38)</f>
        <v>4</v>
      </c>
      <c r="P39" s="7">
        <f>SUM(P7:P38)</f>
        <v>4</v>
      </c>
      <c r="Q39" s="7">
        <f>SUM(Q7:Q38)</f>
        <v>4</v>
      </c>
      <c r="R39" s="7">
        <f>SUM(R7:R38)</f>
        <v>4</v>
      </c>
      <c r="S39" s="7">
        <f>SUM(S7:S38)</f>
        <v>4</v>
      </c>
      <c r="T39" s="7">
        <f>SUM(T7:T38)</f>
        <v>4</v>
      </c>
      <c r="U39" s="7">
        <f>SUM(U7:U38)</f>
        <v>4</v>
      </c>
      <c r="V39" s="7">
        <f>SUM(V7:V38)</f>
        <v>4</v>
      </c>
      <c r="W39" s="7">
        <f>SUM(W7:W38)</f>
        <v>4</v>
      </c>
      <c r="X39" s="7">
        <f>SUM(X7:X38)</f>
        <v>4</v>
      </c>
      <c r="Y39" s="7">
        <f>SUM(Y7:Y38)</f>
        <v>4</v>
      </c>
      <c r="Z39" s="7">
        <f>SUM(Z7:Z38)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518</v>
      </c>
    </row>
    <row r="5" spans="2:14" ht="12.75">
      <c r="B5" s="2" t="s">
        <v>519</v>
      </c>
      <c r="D5" s="2" t="s">
        <v>520</v>
      </c>
      <c r="F5" s="2" t="s">
        <v>521</v>
      </c>
      <c r="H5" s="2" t="s">
        <v>522</v>
      </c>
      <c r="J5" s="2" t="s">
        <v>523</v>
      </c>
      <c r="L5" s="2" t="s">
        <v>524</v>
      </c>
      <c r="N5" s="2" t="s">
        <v>491</v>
      </c>
    </row>
    <row r="6" spans="1:13" ht="12.75">
      <c r="A6" s="2" t="s">
        <v>402</v>
      </c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</row>
    <row r="7" spans="1:14" ht="12.75">
      <c r="A7" t="s">
        <v>410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7</v>
      </c>
      <c r="I7" s="3">
        <v>5</v>
      </c>
      <c r="J7" s="3">
        <v>2</v>
      </c>
      <c r="K7" s="3">
        <v>1</v>
      </c>
      <c r="L7" s="3">
        <v>1</v>
      </c>
      <c r="M7" s="3">
        <v>0</v>
      </c>
      <c r="N7" s="6">
        <f>SUM(B7:M7)</f>
        <v>4</v>
      </c>
    </row>
    <row r="8" spans="1:14" ht="12.75">
      <c r="A8" t="s">
        <v>411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50</v>
      </c>
      <c r="I8" s="3">
        <v>33</v>
      </c>
      <c r="J8" s="3">
        <v>2</v>
      </c>
      <c r="K8" s="3">
        <v>2</v>
      </c>
      <c r="L8" s="3">
        <v>1</v>
      </c>
      <c r="M8" s="3">
        <v>0</v>
      </c>
      <c r="N8" s="6">
        <f>SUM(B8:M8)</f>
        <v>4</v>
      </c>
    </row>
    <row r="9" spans="1:14" ht="12.75">
      <c r="A9" t="s">
        <v>412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4</v>
      </c>
      <c r="I9" s="3">
        <v>4</v>
      </c>
      <c r="J9" s="3">
        <v>0</v>
      </c>
      <c r="K9" s="3">
        <v>0</v>
      </c>
      <c r="L9" s="3">
        <v>0</v>
      </c>
      <c r="M9" s="3">
        <v>0</v>
      </c>
      <c r="N9" s="6">
        <f>SUM(B9:M9)</f>
        <v>4</v>
      </c>
    </row>
    <row r="10" spans="1:14" ht="12.75">
      <c r="A10" t="s">
        <v>413</v>
      </c>
      <c r="B10" s="3">
        <v>0</v>
      </c>
      <c r="C10" s="3">
        <v>0</v>
      </c>
      <c r="D10" s="3">
        <v>10</v>
      </c>
      <c r="E10" s="3">
        <v>2</v>
      </c>
      <c r="F10" s="3">
        <v>0</v>
      </c>
      <c r="G10" s="3">
        <v>1</v>
      </c>
      <c r="H10" s="3">
        <v>111</v>
      </c>
      <c r="I10" s="3">
        <v>89</v>
      </c>
      <c r="J10" s="3">
        <v>0</v>
      </c>
      <c r="K10" s="3">
        <v>2</v>
      </c>
      <c r="L10" s="3">
        <v>2</v>
      </c>
      <c r="M10" s="3">
        <v>2</v>
      </c>
      <c r="N10" s="6">
        <f>SUM(B10:M10)</f>
        <v>4</v>
      </c>
    </row>
    <row r="11" spans="1:14" ht="12.75">
      <c r="A11" t="s">
        <v>414</v>
      </c>
      <c r="B11" s="3">
        <v>0</v>
      </c>
      <c r="C11" s="3">
        <v>1</v>
      </c>
      <c r="D11" s="3">
        <v>64</v>
      </c>
      <c r="E11" s="3">
        <v>48</v>
      </c>
      <c r="F11" s="3">
        <v>3</v>
      </c>
      <c r="G11" s="3">
        <v>5</v>
      </c>
      <c r="H11" s="3">
        <v>81</v>
      </c>
      <c r="I11" s="3">
        <v>88</v>
      </c>
      <c r="J11" s="3">
        <v>1</v>
      </c>
      <c r="K11" s="3">
        <v>3</v>
      </c>
      <c r="L11" s="3">
        <v>2</v>
      </c>
      <c r="M11" s="3">
        <v>4</v>
      </c>
      <c r="N11" s="6">
        <f>SUM(B11:M11)</f>
        <v>4</v>
      </c>
    </row>
    <row r="12" spans="1:14" ht="12.75">
      <c r="A12" t="s">
        <v>415</v>
      </c>
      <c r="B12" s="3">
        <v>0</v>
      </c>
      <c r="C12" s="3">
        <v>0</v>
      </c>
      <c r="D12" s="3">
        <v>20</v>
      </c>
      <c r="E12" s="3">
        <v>12</v>
      </c>
      <c r="F12" s="3">
        <v>3</v>
      </c>
      <c r="G12" s="3">
        <v>2</v>
      </c>
      <c r="H12" s="3">
        <v>53</v>
      </c>
      <c r="I12" s="3">
        <v>76</v>
      </c>
      <c r="J12" s="3">
        <v>2</v>
      </c>
      <c r="K12" s="3">
        <v>4</v>
      </c>
      <c r="L12" s="3">
        <v>1</v>
      </c>
      <c r="M12" s="3">
        <v>2</v>
      </c>
      <c r="N12" s="6">
        <f>SUM(B12:M12)</f>
        <v>4</v>
      </c>
    </row>
    <row r="13" spans="1:14" ht="12.75">
      <c r="A13" t="s">
        <v>416</v>
      </c>
      <c r="B13" s="3">
        <v>0</v>
      </c>
      <c r="C13" s="3">
        <v>0</v>
      </c>
      <c r="D13" s="3">
        <v>3</v>
      </c>
      <c r="E13" s="3">
        <v>2</v>
      </c>
      <c r="F13" s="3">
        <v>0</v>
      </c>
      <c r="G13" s="3">
        <v>0</v>
      </c>
      <c r="H13" s="3">
        <v>8</v>
      </c>
      <c r="I13" s="3">
        <v>7</v>
      </c>
      <c r="J13" s="3">
        <v>0</v>
      </c>
      <c r="K13" s="3">
        <v>0</v>
      </c>
      <c r="L13" s="3">
        <v>0</v>
      </c>
      <c r="M13" s="3">
        <v>0</v>
      </c>
      <c r="N13" s="6">
        <f>SUM(B13:M13)</f>
        <v>4</v>
      </c>
    </row>
    <row r="14" spans="1:14" ht="12.75">
      <c r="A14" t="s">
        <v>417</v>
      </c>
      <c r="B14" s="3">
        <v>0</v>
      </c>
      <c r="C14" s="3">
        <v>1</v>
      </c>
      <c r="D14" s="3">
        <v>28</v>
      </c>
      <c r="E14" s="3">
        <v>41</v>
      </c>
      <c r="F14" s="3">
        <v>4</v>
      </c>
      <c r="G14" s="3">
        <v>3</v>
      </c>
      <c r="H14" s="3">
        <v>62</v>
      </c>
      <c r="I14" s="3">
        <v>76</v>
      </c>
      <c r="J14" s="3">
        <v>2</v>
      </c>
      <c r="K14" s="3">
        <v>0</v>
      </c>
      <c r="L14" s="3">
        <v>2</v>
      </c>
      <c r="M14" s="3">
        <v>3</v>
      </c>
      <c r="N14" s="6">
        <f>SUM(B14:M14)</f>
        <v>4</v>
      </c>
    </row>
    <row r="15" spans="1:14" ht="12.75">
      <c r="A15" t="s">
        <v>418</v>
      </c>
      <c r="B15" s="3">
        <v>1</v>
      </c>
      <c r="C15" s="3">
        <v>0</v>
      </c>
      <c r="D15" s="3">
        <v>8</v>
      </c>
      <c r="E15" s="3">
        <v>0</v>
      </c>
      <c r="F15" s="3">
        <v>2</v>
      </c>
      <c r="G15" s="3">
        <v>0</v>
      </c>
      <c r="H15" s="3">
        <v>10</v>
      </c>
      <c r="I15" s="3">
        <v>2</v>
      </c>
      <c r="J15" s="3">
        <v>2</v>
      </c>
      <c r="K15" s="3">
        <v>1</v>
      </c>
      <c r="L15" s="3">
        <v>1</v>
      </c>
      <c r="M15" s="3">
        <v>2</v>
      </c>
      <c r="N15" s="6">
        <f>SUM(B15:M15)</f>
        <v>4</v>
      </c>
    </row>
    <row r="16" spans="1:14" ht="12.75">
      <c r="A16" t="s">
        <v>419</v>
      </c>
      <c r="B16" s="3">
        <v>1</v>
      </c>
      <c r="C16" s="3">
        <v>0</v>
      </c>
      <c r="D16" s="3">
        <v>9</v>
      </c>
      <c r="E16" s="3">
        <v>18</v>
      </c>
      <c r="F16" s="3">
        <v>1</v>
      </c>
      <c r="G16" s="3">
        <v>3</v>
      </c>
      <c r="H16" s="3">
        <v>51</v>
      </c>
      <c r="I16" s="3">
        <v>74</v>
      </c>
      <c r="J16" s="3">
        <v>1</v>
      </c>
      <c r="K16" s="3">
        <v>4</v>
      </c>
      <c r="L16" s="3">
        <v>1</v>
      </c>
      <c r="M16" s="3">
        <v>3</v>
      </c>
      <c r="N16" s="6">
        <f>SUM(B16:M16)</f>
        <v>4</v>
      </c>
    </row>
    <row r="17" spans="1:14" ht="12.75">
      <c r="A17" t="s">
        <v>420</v>
      </c>
      <c r="B17" s="3">
        <v>0</v>
      </c>
      <c r="C17" s="3">
        <v>2</v>
      </c>
      <c r="D17" s="3">
        <v>49</v>
      </c>
      <c r="E17" s="3">
        <v>72</v>
      </c>
      <c r="F17" s="3">
        <v>5</v>
      </c>
      <c r="G17" s="3">
        <v>9</v>
      </c>
      <c r="H17" s="3">
        <v>98</v>
      </c>
      <c r="I17" s="3">
        <v>211</v>
      </c>
      <c r="J17" s="3">
        <v>8</v>
      </c>
      <c r="K17" s="3">
        <v>13</v>
      </c>
      <c r="L17" s="3">
        <v>14</v>
      </c>
      <c r="M17" s="3">
        <v>10</v>
      </c>
      <c r="N17" s="6">
        <f>SUM(B17:M17)</f>
        <v>4</v>
      </c>
    </row>
    <row r="18" spans="1:14" ht="12.75">
      <c r="A18" t="s">
        <v>421</v>
      </c>
      <c r="B18" s="3">
        <v>8</v>
      </c>
      <c r="C18" s="3">
        <v>13</v>
      </c>
      <c r="D18" s="3">
        <v>143</v>
      </c>
      <c r="E18" s="3">
        <v>125</v>
      </c>
      <c r="F18" s="3">
        <v>5</v>
      </c>
      <c r="G18" s="3">
        <v>0</v>
      </c>
      <c r="H18" s="3">
        <v>15</v>
      </c>
      <c r="I18" s="3">
        <v>15</v>
      </c>
      <c r="J18" s="3">
        <v>1</v>
      </c>
      <c r="K18" s="3">
        <v>0</v>
      </c>
      <c r="L18" s="3">
        <v>0</v>
      </c>
      <c r="M18" s="3">
        <v>0</v>
      </c>
      <c r="N18" s="6">
        <f>SUM(B18:M18)</f>
        <v>4</v>
      </c>
    </row>
    <row r="19" spans="1:14" ht="12.75">
      <c r="A19" t="s">
        <v>422</v>
      </c>
      <c r="B19" s="3">
        <v>0</v>
      </c>
      <c r="C19" s="3">
        <v>3</v>
      </c>
      <c r="D19" s="3">
        <v>33</v>
      </c>
      <c r="E19" s="3">
        <v>55</v>
      </c>
      <c r="F19" s="3">
        <v>0</v>
      </c>
      <c r="G19" s="3">
        <v>1</v>
      </c>
      <c r="H19" s="3">
        <v>3</v>
      </c>
      <c r="I19" s="3">
        <v>10</v>
      </c>
      <c r="J19" s="3">
        <v>0</v>
      </c>
      <c r="K19" s="3">
        <v>0</v>
      </c>
      <c r="L19" s="3">
        <v>1</v>
      </c>
      <c r="M19" s="3">
        <v>0</v>
      </c>
      <c r="N19" s="6">
        <f>SUM(B19:M19)</f>
        <v>4</v>
      </c>
    </row>
    <row r="20" spans="1:14" ht="12.75">
      <c r="A20" t="s">
        <v>423</v>
      </c>
      <c r="B20" s="3">
        <v>6</v>
      </c>
      <c r="C20" s="3">
        <v>24</v>
      </c>
      <c r="D20" s="3">
        <v>48</v>
      </c>
      <c r="E20" s="3">
        <v>82</v>
      </c>
      <c r="F20" s="3">
        <v>0</v>
      </c>
      <c r="G20" s="3">
        <v>4</v>
      </c>
      <c r="H20" s="3">
        <v>8</v>
      </c>
      <c r="I20" s="3">
        <v>18</v>
      </c>
      <c r="J20" s="3">
        <v>0</v>
      </c>
      <c r="K20" s="3">
        <v>1</v>
      </c>
      <c r="L20" s="3">
        <v>0</v>
      </c>
      <c r="M20" s="3">
        <v>0</v>
      </c>
      <c r="N20" s="6">
        <f>SUM(B20:M20)</f>
        <v>4</v>
      </c>
    </row>
    <row r="21" spans="1:14" ht="12.75">
      <c r="A21" t="s">
        <v>424</v>
      </c>
      <c r="B21" s="3">
        <v>2</v>
      </c>
      <c r="C21" s="3">
        <v>1</v>
      </c>
      <c r="D21" s="3">
        <v>30</v>
      </c>
      <c r="E21" s="3">
        <v>63</v>
      </c>
      <c r="F21" s="3">
        <v>0</v>
      </c>
      <c r="G21" s="3">
        <v>4</v>
      </c>
      <c r="H21" s="3">
        <v>16</v>
      </c>
      <c r="I21" s="3">
        <v>32</v>
      </c>
      <c r="J21" s="3">
        <v>0</v>
      </c>
      <c r="K21" s="3">
        <v>0</v>
      </c>
      <c r="L21" s="3">
        <v>1</v>
      </c>
      <c r="M21" s="3">
        <v>3</v>
      </c>
      <c r="N21" s="6">
        <f>SUM(B21:M21)</f>
        <v>4</v>
      </c>
    </row>
    <row r="22" spans="1:14" ht="12.75">
      <c r="A22" t="s">
        <v>425</v>
      </c>
      <c r="B22" s="3">
        <v>14</v>
      </c>
      <c r="C22" s="3">
        <v>17</v>
      </c>
      <c r="D22" s="3">
        <v>106</v>
      </c>
      <c r="E22" s="3">
        <v>154</v>
      </c>
      <c r="F22" s="3">
        <v>10</v>
      </c>
      <c r="G22" s="3">
        <v>20</v>
      </c>
      <c r="H22" s="3">
        <v>34</v>
      </c>
      <c r="I22" s="3">
        <v>120</v>
      </c>
      <c r="J22" s="3">
        <v>2</v>
      </c>
      <c r="K22" s="3">
        <v>6</v>
      </c>
      <c r="L22" s="3">
        <v>4</v>
      </c>
      <c r="M22" s="3">
        <v>15</v>
      </c>
      <c r="N22" s="6">
        <f>SUM(B22:M22)</f>
        <v>4</v>
      </c>
    </row>
    <row r="23" spans="1:14" ht="12.75">
      <c r="A23" t="s">
        <v>426</v>
      </c>
      <c r="B23" s="3">
        <v>14</v>
      </c>
      <c r="C23" s="3">
        <v>19</v>
      </c>
      <c r="D23" s="3">
        <v>10</v>
      </c>
      <c r="E23" s="3">
        <v>28</v>
      </c>
      <c r="F23" s="3">
        <v>1</v>
      </c>
      <c r="G23" s="3">
        <v>0</v>
      </c>
      <c r="H23" s="3">
        <v>1</v>
      </c>
      <c r="I23" s="3">
        <v>2</v>
      </c>
      <c r="J23" s="3">
        <v>0</v>
      </c>
      <c r="K23" s="3">
        <v>0</v>
      </c>
      <c r="L23" s="3">
        <v>0</v>
      </c>
      <c r="M23" s="3">
        <v>0</v>
      </c>
      <c r="N23" s="6">
        <f>SUM(B23:M23)</f>
        <v>4</v>
      </c>
    </row>
    <row r="24" spans="1:14" ht="12.75">
      <c r="A24" t="s">
        <v>427</v>
      </c>
      <c r="B24" s="3">
        <v>0</v>
      </c>
      <c r="C24" s="3">
        <v>1</v>
      </c>
      <c r="D24" s="3">
        <v>1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6">
        <f>SUM(B24:M24)</f>
        <v>4</v>
      </c>
    </row>
    <row r="25" spans="1:14" ht="12.75">
      <c r="A25" t="s">
        <v>428</v>
      </c>
      <c r="B25" s="3">
        <v>4</v>
      </c>
      <c r="C25" s="3">
        <v>0</v>
      </c>
      <c r="D25" s="3">
        <v>3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6">
        <f>SUM(B25:M25)</f>
        <v>4</v>
      </c>
    </row>
    <row r="26" spans="1:14" ht="12.75">
      <c r="A26" t="s">
        <v>429</v>
      </c>
      <c r="B26" s="3">
        <v>29</v>
      </c>
      <c r="C26" s="3">
        <v>46</v>
      </c>
      <c r="D26" s="3">
        <v>12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6">
        <f>SUM(B26:M26)</f>
        <v>4</v>
      </c>
    </row>
    <row r="27" spans="1:14" ht="12.75">
      <c r="A27" t="s">
        <v>430</v>
      </c>
      <c r="B27" s="3">
        <v>3</v>
      </c>
      <c r="C27" s="3">
        <v>2</v>
      </c>
      <c r="D27" s="3">
        <v>6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6">
        <f>SUM(B27:M27)</f>
        <v>4</v>
      </c>
    </row>
    <row r="28" spans="1:14" ht="12.75">
      <c r="A28" t="s">
        <v>431</v>
      </c>
      <c r="B28" s="3">
        <v>2</v>
      </c>
      <c r="C28" s="3">
        <v>6</v>
      </c>
      <c r="D28" s="3">
        <v>2</v>
      </c>
      <c r="E28" s="3">
        <v>6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6">
        <f>SUM(B28:M28)</f>
        <v>4</v>
      </c>
    </row>
    <row r="29" spans="1:14" ht="12.75">
      <c r="A29" t="s">
        <v>432</v>
      </c>
      <c r="B29" s="3">
        <v>0</v>
      </c>
      <c r="C29" s="3">
        <v>0</v>
      </c>
      <c r="D29" s="3">
        <v>0</v>
      </c>
      <c r="E29" s="3">
        <v>2</v>
      </c>
      <c r="F29" s="3">
        <v>0</v>
      </c>
      <c r="G29" s="3">
        <v>1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6">
        <f>SUM(B29:M29)</f>
        <v>4</v>
      </c>
    </row>
    <row r="30" spans="1:14" ht="12.75">
      <c r="A30" t="s">
        <v>433</v>
      </c>
      <c r="B30" s="3">
        <v>3</v>
      </c>
      <c r="C30" s="3">
        <v>7</v>
      </c>
      <c r="D30" s="3">
        <v>4</v>
      </c>
      <c r="E30" s="3">
        <v>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6">
        <f>SUM(B30:M30)</f>
        <v>4</v>
      </c>
    </row>
    <row r="31" spans="1:14" ht="12.75">
      <c r="A31" t="s">
        <v>434</v>
      </c>
      <c r="B31" s="3">
        <v>0</v>
      </c>
      <c r="C31" s="3">
        <v>0</v>
      </c>
      <c r="D31" s="3">
        <v>7</v>
      </c>
      <c r="E31" s="3">
        <v>12</v>
      </c>
      <c r="F31" s="3">
        <v>2</v>
      </c>
      <c r="G31" s="3">
        <v>0</v>
      </c>
      <c r="H31" s="3">
        <v>1</v>
      </c>
      <c r="I31" s="3">
        <v>9</v>
      </c>
      <c r="J31" s="3">
        <v>0</v>
      </c>
      <c r="K31" s="3">
        <v>1</v>
      </c>
      <c r="L31" s="3">
        <v>0</v>
      </c>
      <c r="M31" s="3">
        <v>1</v>
      </c>
      <c r="N31" s="6">
        <f>SUM(B31:M31)</f>
        <v>4</v>
      </c>
    </row>
    <row r="32" spans="1:14" ht="12.75">
      <c r="A32" t="s">
        <v>435</v>
      </c>
      <c r="B32" s="3">
        <v>2</v>
      </c>
      <c r="C32" s="3">
        <v>7</v>
      </c>
      <c r="D32" s="3">
        <v>4</v>
      </c>
      <c r="E32" s="3">
        <v>9</v>
      </c>
      <c r="F32" s="3">
        <v>0</v>
      </c>
      <c r="G32" s="3">
        <v>0</v>
      </c>
      <c r="H32" s="3">
        <v>1</v>
      </c>
      <c r="I32" s="3">
        <v>3</v>
      </c>
      <c r="J32" s="3">
        <v>0</v>
      </c>
      <c r="K32" s="3">
        <v>0</v>
      </c>
      <c r="L32" s="3">
        <v>0</v>
      </c>
      <c r="M32" s="3">
        <v>0</v>
      </c>
      <c r="N32" s="6">
        <f>SUM(B32:M32)</f>
        <v>4</v>
      </c>
    </row>
    <row r="33" spans="1:14" ht="12.75">
      <c r="A33" t="s">
        <v>436</v>
      </c>
      <c r="B33" s="3">
        <v>6</v>
      </c>
      <c r="C33" s="3">
        <v>3</v>
      </c>
      <c r="D33" s="3">
        <v>1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6">
        <f>SUM(B33:M33)</f>
        <v>4</v>
      </c>
    </row>
    <row r="34" spans="1:14" ht="12.75">
      <c r="A34" t="s">
        <v>437</v>
      </c>
      <c r="B34" s="3">
        <v>2</v>
      </c>
      <c r="C34" s="3">
        <v>2</v>
      </c>
      <c r="D34" s="3">
        <v>1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6">
        <f>SUM(B34:M34)</f>
        <v>4</v>
      </c>
    </row>
    <row r="35" spans="1:14" ht="12.75">
      <c r="A35" t="s">
        <v>438</v>
      </c>
      <c r="B35" s="3">
        <v>0</v>
      </c>
      <c r="C35" s="3">
        <v>2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6">
        <f>SUM(B35:M35)</f>
        <v>4</v>
      </c>
    </row>
    <row r="36" spans="1:14" ht="12.75">
      <c r="A36" t="s">
        <v>439</v>
      </c>
      <c r="B36" s="3">
        <v>2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6">
        <f>SUM(B36:M36)</f>
        <v>4</v>
      </c>
    </row>
    <row r="37" spans="1:14" ht="12.75">
      <c r="A37" t="s">
        <v>440</v>
      </c>
      <c r="B37" s="3">
        <v>2</v>
      </c>
      <c r="C37" s="3">
        <v>1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6">
        <f>SUM(B37:M37)</f>
        <v>4</v>
      </c>
    </row>
    <row r="38" spans="1:14" ht="12.75">
      <c r="A38" t="s">
        <v>441</v>
      </c>
      <c r="B38" s="3">
        <v>1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6">
        <f>SUM(B38:M38)</f>
        <v>4</v>
      </c>
    </row>
    <row r="39" spans="1:14" ht="12.75">
      <c r="A39" s="2" t="s">
        <v>407</v>
      </c>
      <c r="B39" s="6">
        <f>SUM(B7:B38)</f>
        <v>4</v>
      </c>
      <c r="C39" s="6">
        <f>SUM(C7:C38)</f>
        <v>4</v>
      </c>
      <c r="D39" s="6">
        <f>SUM(D7:D38)</f>
        <v>4</v>
      </c>
      <c r="E39" s="6">
        <f>SUM(E7:E38)</f>
        <v>4</v>
      </c>
      <c r="F39" s="6">
        <f>SUM(F7:F38)</f>
        <v>4</v>
      </c>
      <c r="G39" s="6">
        <f>SUM(G7:G38)</f>
        <v>4</v>
      </c>
      <c r="H39" s="6">
        <f>SUM(H7:H38)</f>
        <v>4</v>
      </c>
      <c r="I39" s="6">
        <f>SUM(I7:I38)</f>
        <v>4</v>
      </c>
      <c r="J39" s="6">
        <f>SUM(J7:J38)</f>
        <v>4</v>
      </c>
      <c r="K39" s="6">
        <f>SUM(K7:K38)</f>
        <v>4</v>
      </c>
      <c r="L39" s="6">
        <f>SUM(L7:L38)</f>
        <v>4</v>
      </c>
      <c r="M39" s="6">
        <f>SUM(M7:M38)</f>
        <v>4</v>
      </c>
      <c r="N39" s="6">
        <f>SUM(N7:N38)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525</v>
      </c>
    </row>
    <row r="5" spans="1:10" ht="12.75">
      <c r="A5" s="2" t="s">
        <v>526</v>
      </c>
      <c r="B5" s="2" t="s">
        <v>527</v>
      </c>
      <c r="D5" s="2" t="s">
        <v>528</v>
      </c>
      <c r="F5" s="2" t="s">
        <v>529</v>
      </c>
      <c r="H5" s="2" t="s">
        <v>530</v>
      </c>
      <c r="J5" s="2" t="s">
        <v>407</v>
      </c>
    </row>
    <row r="6" spans="1:9" ht="12.75">
      <c r="A6" s="2" t="s">
        <v>402</v>
      </c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</row>
    <row r="7" spans="1:10" ht="12.75">
      <c r="A7" t="s">
        <v>410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10</v>
      </c>
      <c r="I7" s="3">
        <v>6</v>
      </c>
      <c r="J7" s="6">
        <f>SUM(B7:I7)</f>
        <v>4</v>
      </c>
    </row>
    <row r="8" spans="1:10" ht="12.75">
      <c r="A8" t="s">
        <v>411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67</v>
      </c>
      <c r="I8" s="3">
        <v>37</v>
      </c>
      <c r="J8" s="6">
        <f>SUM(B8:I8)</f>
        <v>4</v>
      </c>
    </row>
    <row r="9" spans="1:10" ht="12.75">
      <c r="A9" t="s">
        <v>412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</v>
      </c>
      <c r="I9" s="3">
        <v>4</v>
      </c>
      <c r="J9" s="6">
        <f>SUM(B9:I9)</f>
        <v>4</v>
      </c>
    </row>
    <row r="10" spans="1:10" ht="12.75">
      <c r="A10" t="s">
        <v>413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122</v>
      </c>
      <c r="I10" s="3">
        <v>96</v>
      </c>
      <c r="J10" s="6">
        <f>SUM(B10:I10)</f>
        <v>4</v>
      </c>
    </row>
    <row r="11" spans="1:10" ht="12.75">
      <c r="A11" t="s">
        <v>414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148</v>
      </c>
      <c r="I11" s="3">
        <v>147</v>
      </c>
      <c r="J11" s="6">
        <f>SUM(B11:I11)</f>
        <v>4</v>
      </c>
    </row>
    <row r="12" spans="1:10" ht="12.75">
      <c r="A12" t="s">
        <v>415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77</v>
      </c>
      <c r="I12" s="3">
        <v>94</v>
      </c>
      <c r="J12" s="6">
        <f>SUM(B12:I12)</f>
        <v>4</v>
      </c>
    </row>
    <row r="13" spans="1:10" ht="12.75">
      <c r="A13" t="s">
        <v>417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98</v>
      </c>
      <c r="I13" s="3">
        <v>124</v>
      </c>
      <c r="J13" s="6">
        <f>SUM(B13:I13)</f>
        <v>4</v>
      </c>
    </row>
    <row r="14" spans="1:10" ht="12.75">
      <c r="A14" t="s">
        <v>416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10</v>
      </c>
      <c r="I14" s="3">
        <v>9</v>
      </c>
      <c r="J14" s="6">
        <f>SUM(B14:I14)</f>
        <v>4</v>
      </c>
    </row>
    <row r="15" spans="1:10" ht="12.75">
      <c r="A15" t="s">
        <v>418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24</v>
      </c>
      <c r="I15" s="3">
        <v>5</v>
      </c>
      <c r="J15" s="6">
        <f>SUM(B15:I15)</f>
        <v>4</v>
      </c>
    </row>
    <row r="16" spans="1:10" ht="12.75">
      <c r="A16" t="s">
        <v>419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64</v>
      </c>
      <c r="I16" s="3">
        <v>101</v>
      </c>
      <c r="J16" s="6">
        <f>SUM(B16:I16)</f>
        <v>4</v>
      </c>
    </row>
    <row r="17" spans="1:10" ht="12.75">
      <c r="A17" t="s">
        <v>420</v>
      </c>
      <c r="B17" s="3">
        <v>1</v>
      </c>
      <c r="C17" s="3">
        <v>3</v>
      </c>
      <c r="D17" s="3">
        <v>0</v>
      </c>
      <c r="E17" s="3">
        <v>0</v>
      </c>
      <c r="F17" s="3">
        <v>0</v>
      </c>
      <c r="G17" s="3">
        <v>1</v>
      </c>
      <c r="H17" s="3">
        <v>176</v>
      </c>
      <c r="I17" s="3">
        <v>325</v>
      </c>
      <c r="J17" s="6">
        <f>SUM(B17:I17)</f>
        <v>4</v>
      </c>
    </row>
    <row r="18" spans="1:10" ht="12.75">
      <c r="A18" t="s">
        <v>421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169</v>
      </c>
      <c r="I18" s="3">
        <v>152</v>
      </c>
      <c r="J18" s="6">
        <f>SUM(B18:I18)</f>
        <v>4</v>
      </c>
    </row>
    <row r="19" spans="1:10" ht="12.75">
      <c r="A19" t="s">
        <v>422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37</v>
      </c>
      <c r="I19" s="3">
        <v>66</v>
      </c>
      <c r="J19" s="6">
        <f>SUM(B19:I19)</f>
        <v>4</v>
      </c>
    </row>
    <row r="20" spans="1:10" ht="12.75">
      <c r="A20" t="s">
        <v>423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60</v>
      </c>
      <c r="I20" s="3">
        <v>126</v>
      </c>
      <c r="J20" s="6">
        <f>SUM(B20:I20)</f>
        <v>4</v>
      </c>
    </row>
    <row r="21" spans="1:10" ht="12.75">
      <c r="A21" t="s">
        <v>424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49</v>
      </c>
      <c r="I21" s="3">
        <v>103</v>
      </c>
      <c r="J21" s="6">
        <f>SUM(B21:I21)</f>
        <v>4</v>
      </c>
    </row>
    <row r="22" spans="1:10" ht="12.75">
      <c r="A22" t="s">
        <v>425</v>
      </c>
      <c r="B22" s="3">
        <v>2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171</v>
      </c>
      <c r="I22" s="3">
        <v>345</v>
      </c>
      <c r="J22" s="6">
        <f>SUM(B22:I22)</f>
        <v>4</v>
      </c>
    </row>
    <row r="23" spans="1:10" ht="12.75">
      <c r="A23" t="s">
        <v>426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26</v>
      </c>
      <c r="I23" s="3">
        <v>49</v>
      </c>
      <c r="J23" s="6">
        <f>SUM(B23:I23)</f>
        <v>4</v>
      </c>
    </row>
    <row r="24" spans="1:10" ht="12.75">
      <c r="A24" t="s">
        <v>427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4</v>
      </c>
      <c r="J24" s="6">
        <f>SUM(B24:I24)</f>
        <v>4</v>
      </c>
    </row>
    <row r="25" spans="1:10" ht="12.75">
      <c r="A25" t="s">
        <v>428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7</v>
      </c>
      <c r="I25" s="3">
        <v>7</v>
      </c>
      <c r="J25" s="6">
        <f>SUM(B25:I25)</f>
        <v>4</v>
      </c>
    </row>
    <row r="26" spans="1:10" ht="12.75">
      <c r="A26" t="s">
        <v>429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38</v>
      </c>
      <c r="I26" s="3">
        <v>56</v>
      </c>
      <c r="J26" s="6">
        <f>SUM(B26:I26)</f>
        <v>4</v>
      </c>
    </row>
    <row r="27" spans="1:10" ht="12.75">
      <c r="A27" t="s">
        <v>430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9</v>
      </c>
      <c r="I27" s="3">
        <v>8</v>
      </c>
      <c r="J27" s="6">
        <f>SUM(B27:I27)</f>
        <v>4</v>
      </c>
    </row>
    <row r="28" spans="1:10" ht="12.75">
      <c r="A28" t="s">
        <v>431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</v>
      </c>
      <c r="I28" s="3">
        <v>14</v>
      </c>
      <c r="J28" s="6">
        <f>SUM(B28:I28)</f>
        <v>4</v>
      </c>
    </row>
    <row r="29" spans="1:10" ht="12.75">
      <c r="A29" t="s">
        <v>432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</v>
      </c>
      <c r="J29" s="6">
        <f>SUM(B29:I29)</f>
        <v>4</v>
      </c>
    </row>
    <row r="30" spans="1:10" ht="12.75">
      <c r="A30" t="s">
        <v>433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8</v>
      </c>
      <c r="I30" s="3">
        <v>10</v>
      </c>
      <c r="J30" s="6">
        <f>SUM(B30:I30)</f>
        <v>4</v>
      </c>
    </row>
    <row r="31" spans="1:10" ht="12.75">
      <c r="A31" t="s">
        <v>434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10</v>
      </c>
      <c r="I31" s="3">
        <v>23</v>
      </c>
      <c r="J31" s="6">
        <f>SUM(B31:I31)</f>
        <v>4</v>
      </c>
    </row>
    <row r="32" spans="1:10" ht="12.75">
      <c r="A32" t="s">
        <v>435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6</v>
      </c>
      <c r="I32" s="3">
        <v>19</v>
      </c>
      <c r="J32" s="6">
        <f>SUM(B32:I32)</f>
        <v>4</v>
      </c>
    </row>
    <row r="33" spans="1:10" ht="12.75">
      <c r="A33" t="s">
        <v>436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7</v>
      </c>
      <c r="I33" s="3">
        <v>10</v>
      </c>
      <c r="J33" s="6">
        <f>SUM(B33:I33)</f>
        <v>4</v>
      </c>
    </row>
    <row r="34" spans="1:10" ht="12.75">
      <c r="A34" t="s">
        <v>437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3</v>
      </c>
      <c r="I34" s="3">
        <v>8</v>
      </c>
      <c r="J34" s="6">
        <f>SUM(B34:I34)</f>
        <v>4</v>
      </c>
    </row>
    <row r="35" spans="1:10" ht="12.75">
      <c r="A35" t="s">
        <v>438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2</v>
      </c>
      <c r="J35" s="6">
        <f>SUM(B35:I35)</f>
        <v>4</v>
      </c>
    </row>
    <row r="36" spans="1:10" ht="12.75">
      <c r="A36" t="s">
        <v>439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3</v>
      </c>
      <c r="I36" s="3">
        <v>0</v>
      </c>
      <c r="J36" s="6">
        <f>SUM(B36:I36)</f>
        <v>4</v>
      </c>
    </row>
    <row r="37" spans="1:10" ht="12.75">
      <c r="A37" t="s">
        <v>440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4</v>
      </c>
      <c r="I37" s="3">
        <v>1</v>
      </c>
      <c r="J37" s="6">
        <f>SUM(B37:I37)</f>
        <v>4</v>
      </c>
    </row>
    <row r="38" spans="1:10" ht="12.75">
      <c r="A38" t="s">
        <v>441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2</v>
      </c>
      <c r="J38" s="6">
        <f>SUM(B38:I38)</f>
        <v>4</v>
      </c>
    </row>
    <row r="39" spans="1:10" ht="12.75">
      <c r="A39" s="2" t="s">
        <v>407</v>
      </c>
      <c r="B39" s="6">
        <f>SUM(B7:B38)</f>
        <v>4</v>
      </c>
      <c r="C39" s="6">
        <f>SUM(C7:C38)</f>
        <v>4</v>
      </c>
      <c r="D39" s="6">
        <f>SUM(D7:D38)</f>
        <v>4</v>
      </c>
      <c r="E39" s="6">
        <f>SUM(E7:E38)</f>
        <v>4</v>
      </c>
      <c r="F39" s="6">
        <f>SUM(F7:F38)</f>
        <v>4</v>
      </c>
      <c r="G39" s="6">
        <f>SUM(G7:G38)</f>
        <v>4</v>
      </c>
      <c r="H39" s="6">
        <f>SUM(H7:H38)</f>
        <v>4</v>
      </c>
      <c r="I39" s="6">
        <f>SUM(I7:I38)</f>
        <v>4</v>
      </c>
      <c r="J39" s="6">
        <f>SUM(J7:J38)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87</v>
      </c>
    </row>
    <row r="3" ht="12.75">
      <c r="A3" s="2" t="s">
        <v>88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531</v>
      </c>
    </row>
    <row r="5" spans="2:20" ht="12.75">
      <c r="B5" s="2" t="s">
        <v>150</v>
      </c>
      <c r="D5" s="2" t="s">
        <v>532</v>
      </c>
      <c r="F5" s="2" t="s">
        <v>533</v>
      </c>
      <c r="H5" s="2" t="s">
        <v>534</v>
      </c>
      <c r="J5" s="2" t="s">
        <v>535</v>
      </c>
      <c r="L5" s="2" t="s">
        <v>536</v>
      </c>
      <c r="N5" s="2" t="s">
        <v>537</v>
      </c>
      <c r="P5" s="2" t="s">
        <v>538</v>
      </c>
      <c r="R5" s="2" t="s">
        <v>539</v>
      </c>
      <c r="T5" s="2" t="s">
        <v>407</v>
      </c>
    </row>
    <row r="6" spans="1:19" ht="12.75">
      <c r="A6" s="2" t="s">
        <v>402</v>
      </c>
      <c r="B6" t="s">
        <v>408</v>
      </c>
      <c r="C6" t="s">
        <v>409</v>
      </c>
      <c r="D6" t="s">
        <v>408</v>
      </c>
      <c r="E6" t="s">
        <v>409</v>
      </c>
      <c r="F6" t="s">
        <v>408</v>
      </c>
      <c r="G6" t="s">
        <v>409</v>
      </c>
      <c r="H6" t="s">
        <v>408</v>
      </c>
      <c r="I6" t="s">
        <v>409</v>
      </c>
      <c r="J6" t="s">
        <v>408</v>
      </c>
      <c r="K6" t="s">
        <v>409</v>
      </c>
      <c r="L6" t="s">
        <v>408</v>
      </c>
      <c r="M6" t="s">
        <v>409</v>
      </c>
      <c r="N6" t="s">
        <v>408</v>
      </c>
      <c r="O6" t="s">
        <v>409</v>
      </c>
      <c r="P6" t="s">
        <v>408</v>
      </c>
      <c r="Q6" t="s">
        <v>409</v>
      </c>
      <c r="R6" t="s">
        <v>408</v>
      </c>
      <c r="S6" t="s">
        <v>409</v>
      </c>
    </row>
    <row r="7" spans="1:20" ht="12.75">
      <c r="A7" t="s">
        <v>410</v>
      </c>
      <c r="B7" s="3">
        <v>303</v>
      </c>
      <c r="C7" s="3">
        <v>189</v>
      </c>
      <c r="D7" s="3">
        <v>9</v>
      </c>
      <c r="E7" s="3">
        <v>6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4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>SUM(B7:S7)</f>
        <v>4</v>
      </c>
    </row>
    <row r="8" spans="1:20" ht="12.75">
      <c r="A8" t="s">
        <v>411</v>
      </c>
      <c r="B8" s="3">
        <v>1861</v>
      </c>
      <c r="C8" s="3">
        <v>1144</v>
      </c>
      <c r="D8" s="3">
        <v>88</v>
      </c>
      <c r="E8" s="3">
        <v>480</v>
      </c>
      <c r="F8" s="3">
        <v>0</v>
      </c>
      <c r="G8" s="3">
        <v>0</v>
      </c>
      <c r="H8" s="3">
        <v>72</v>
      </c>
      <c r="I8" s="3">
        <v>24</v>
      </c>
      <c r="J8" s="3">
        <v>0</v>
      </c>
      <c r="K8" s="3">
        <v>4</v>
      </c>
      <c r="L8" s="3">
        <v>33</v>
      </c>
      <c r="M8" s="3">
        <v>20</v>
      </c>
      <c r="N8" s="3">
        <v>0</v>
      </c>
      <c r="O8" s="3">
        <v>0</v>
      </c>
      <c r="P8" s="3">
        <v>15</v>
      </c>
      <c r="Q8" s="3">
        <v>110</v>
      </c>
      <c r="R8" s="3">
        <v>3</v>
      </c>
      <c r="S8" s="3">
        <v>1</v>
      </c>
      <c r="T8" s="6">
        <f>SUM(B8:S8)</f>
        <v>4</v>
      </c>
    </row>
    <row r="9" spans="1:20" ht="12.75">
      <c r="A9" t="s">
        <v>412</v>
      </c>
      <c r="B9" s="3">
        <v>138</v>
      </c>
      <c r="C9" s="3">
        <v>129</v>
      </c>
      <c r="D9" s="3">
        <v>0</v>
      </c>
      <c r="E9" s="3">
        <v>57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</v>
      </c>
      <c r="M9" s="3">
        <v>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>SUM(B9:S9)</f>
        <v>4</v>
      </c>
    </row>
    <row r="10" spans="1:20" ht="12.75">
      <c r="A10" t="s">
        <v>413</v>
      </c>
      <c r="B10" s="3">
        <v>4102</v>
      </c>
      <c r="C10" s="3">
        <v>3158</v>
      </c>
      <c r="D10" s="3">
        <v>521</v>
      </c>
      <c r="E10" s="3">
        <v>617</v>
      </c>
      <c r="F10" s="3">
        <v>74</v>
      </c>
      <c r="G10" s="3">
        <v>0</v>
      </c>
      <c r="H10" s="3">
        <v>199</v>
      </c>
      <c r="I10" s="3">
        <v>96</v>
      </c>
      <c r="J10" s="3">
        <v>5</v>
      </c>
      <c r="K10" s="3">
        <v>40</v>
      </c>
      <c r="L10" s="3">
        <v>228</v>
      </c>
      <c r="M10" s="3">
        <v>346</v>
      </c>
      <c r="N10" s="3">
        <v>0</v>
      </c>
      <c r="O10" s="3">
        <v>0</v>
      </c>
      <c r="P10" s="3">
        <v>10</v>
      </c>
      <c r="Q10" s="3">
        <v>96</v>
      </c>
      <c r="R10" s="3">
        <v>0</v>
      </c>
      <c r="S10" s="3">
        <v>313</v>
      </c>
      <c r="T10" s="6">
        <f>SUM(B10:S10)</f>
        <v>4</v>
      </c>
    </row>
    <row r="11" spans="1:20" ht="12.75">
      <c r="A11" t="s">
        <v>414</v>
      </c>
      <c r="B11" s="3">
        <v>4953</v>
      </c>
      <c r="C11" s="3">
        <v>4970</v>
      </c>
      <c r="D11" s="3">
        <v>438</v>
      </c>
      <c r="E11" s="3">
        <v>892</v>
      </c>
      <c r="F11" s="3">
        <v>20</v>
      </c>
      <c r="G11" s="3">
        <v>0</v>
      </c>
      <c r="H11" s="3">
        <v>317</v>
      </c>
      <c r="I11" s="3">
        <v>494</v>
      </c>
      <c r="J11" s="3">
        <v>0</v>
      </c>
      <c r="K11" s="3">
        <v>126</v>
      </c>
      <c r="L11" s="3">
        <v>394</v>
      </c>
      <c r="M11" s="3">
        <v>503</v>
      </c>
      <c r="N11" s="3">
        <v>0</v>
      </c>
      <c r="O11" s="3">
        <v>1</v>
      </c>
      <c r="P11" s="3">
        <v>13</v>
      </c>
      <c r="Q11" s="3">
        <v>50</v>
      </c>
      <c r="R11" s="3">
        <v>253</v>
      </c>
      <c r="S11" s="3">
        <v>253</v>
      </c>
      <c r="T11" s="6">
        <f>SUM(B11:S11)</f>
        <v>4</v>
      </c>
    </row>
    <row r="12" spans="1:20" ht="12.75">
      <c r="A12" t="s">
        <v>415</v>
      </c>
      <c r="B12" s="3">
        <v>2580</v>
      </c>
      <c r="C12" s="3">
        <v>2957</v>
      </c>
      <c r="D12" s="3">
        <v>568</v>
      </c>
      <c r="E12" s="3">
        <v>1021</v>
      </c>
      <c r="F12" s="3">
        <v>101</v>
      </c>
      <c r="G12" s="3">
        <v>265</v>
      </c>
      <c r="H12" s="3">
        <v>220</v>
      </c>
      <c r="I12" s="3">
        <v>213</v>
      </c>
      <c r="J12" s="3">
        <v>15</v>
      </c>
      <c r="K12" s="3">
        <v>83</v>
      </c>
      <c r="L12" s="3">
        <v>233</v>
      </c>
      <c r="M12" s="3">
        <v>252</v>
      </c>
      <c r="N12" s="3">
        <v>0</v>
      </c>
      <c r="O12" s="3">
        <v>0</v>
      </c>
      <c r="P12" s="3">
        <v>4</v>
      </c>
      <c r="Q12" s="3">
        <v>104</v>
      </c>
      <c r="R12" s="3">
        <v>253</v>
      </c>
      <c r="S12" s="3">
        <v>253</v>
      </c>
      <c r="T12" s="6">
        <f>SUM(B12:S12)</f>
        <v>4</v>
      </c>
    </row>
    <row r="13" spans="1:20" ht="12.75">
      <c r="A13" t="s">
        <v>416</v>
      </c>
      <c r="B13" s="3">
        <v>350</v>
      </c>
      <c r="C13" s="3">
        <v>277</v>
      </c>
      <c r="D13" s="3">
        <v>110</v>
      </c>
      <c r="E13" s="3">
        <v>63</v>
      </c>
      <c r="F13" s="3">
        <v>0</v>
      </c>
      <c r="G13" s="3">
        <v>0</v>
      </c>
      <c r="H13" s="3">
        <v>0</v>
      </c>
      <c r="I13" s="3">
        <v>31</v>
      </c>
      <c r="J13" s="3">
        <v>0</v>
      </c>
      <c r="K13" s="3">
        <v>1</v>
      </c>
      <c r="L13" s="3">
        <v>142</v>
      </c>
      <c r="M13" s="3">
        <v>54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6">
        <f>SUM(B13:S13)</f>
        <v>4</v>
      </c>
    </row>
    <row r="14" spans="1:20" ht="12.75">
      <c r="A14" t="s">
        <v>417</v>
      </c>
      <c r="B14" s="3">
        <v>3236</v>
      </c>
      <c r="C14" s="3">
        <v>4078</v>
      </c>
      <c r="D14" s="3">
        <v>525</v>
      </c>
      <c r="E14" s="3">
        <v>935</v>
      </c>
      <c r="F14" s="3">
        <v>0</v>
      </c>
      <c r="G14" s="3">
        <v>0</v>
      </c>
      <c r="H14" s="3">
        <v>144</v>
      </c>
      <c r="I14" s="3">
        <v>256</v>
      </c>
      <c r="J14" s="3">
        <v>71</v>
      </c>
      <c r="K14" s="3">
        <v>40</v>
      </c>
      <c r="L14" s="3">
        <v>271</v>
      </c>
      <c r="M14" s="3">
        <v>385</v>
      </c>
      <c r="N14" s="3">
        <v>1</v>
      </c>
      <c r="O14" s="3">
        <v>0</v>
      </c>
      <c r="P14" s="3">
        <v>54</v>
      </c>
      <c r="Q14" s="3">
        <v>138</v>
      </c>
      <c r="R14" s="3">
        <v>0</v>
      </c>
      <c r="S14" s="3">
        <v>0</v>
      </c>
      <c r="T14" s="6">
        <f>SUM(B14:S14)</f>
        <v>4</v>
      </c>
    </row>
    <row r="15" spans="1:20" ht="12.75">
      <c r="A15" t="s">
        <v>418</v>
      </c>
      <c r="B15" s="3">
        <v>685</v>
      </c>
      <c r="C15" s="3">
        <v>127</v>
      </c>
      <c r="D15" s="3">
        <v>30</v>
      </c>
      <c r="E15" s="3">
        <v>21</v>
      </c>
      <c r="F15" s="3">
        <v>0</v>
      </c>
      <c r="G15" s="3">
        <v>0</v>
      </c>
      <c r="H15" s="3">
        <v>0</v>
      </c>
      <c r="I15" s="3">
        <v>0</v>
      </c>
      <c r="J15" s="3">
        <v>8</v>
      </c>
      <c r="K15" s="3">
        <v>73</v>
      </c>
      <c r="L15" s="3">
        <v>49</v>
      </c>
      <c r="M15" s="3">
        <v>40</v>
      </c>
      <c r="N15" s="3">
        <v>0</v>
      </c>
      <c r="O15" s="3">
        <v>0</v>
      </c>
      <c r="P15" s="3">
        <v>16</v>
      </c>
      <c r="Q15" s="3">
        <v>11</v>
      </c>
      <c r="R15" s="3">
        <v>0</v>
      </c>
      <c r="S15" s="3">
        <v>0</v>
      </c>
      <c r="T15" s="6">
        <f>SUM(B15:S15)</f>
        <v>4</v>
      </c>
    </row>
    <row r="16" spans="1:20" ht="12.75">
      <c r="A16" t="s">
        <v>419</v>
      </c>
      <c r="B16" s="3">
        <v>2126</v>
      </c>
      <c r="C16" s="3">
        <v>3274</v>
      </c>
      <c r="D16" s="3">
        <v>202</v>
      </c>
      <c r="E16" s="3">
        <v>430</v>
      </c>
      <c r="F16" s="3">
        <v>0</v>
      </c>
      <c r="G16" s="3">
        <v>74</v>
      </c>
      <c r="H16" s="3">
        <v>143</v>
      </c>
      <c r="I16" s="3">
        <v>159</v>
      </c>
      <c r="J16" s="3">
        <v>71</v>
      </c>
      <c r="K16" s="3">
        <v>42</v>
      </c>
      <c r="L16" s="3">
        <v>139</v>
      </c>
      <c r="M16" s="3">
        <v>312</v>
      </c>
      <c r="N16" s="3">
        <v>0</v>
      </c>
      <c r="O16" s="3">
        <v>2</v>
      </c>
      <c r="P16" s="3">
        <v>86</v>
      </c>
      <c r="Q16" s="3">
        <v>87</v>
      </c>
      <c r="R16" s="3">
        <v>0</v>
      </c>
      <c r="S16" s="3">
        <v>0</v>
      </c>
      <c r="T16" s="6">
        <f>SUM(B16:S16)</f>
        <v>4</v>
      </c>
    </row>
    <row r="17" spans="1:20" ht="12.75">
      <c r="A17" t="s">
        <v>420</v>
      </c>
      <c r="B17" s="3">
        <v>5445</v>
      </c>
      <c r="C17" s="3">
        <v>9444</v>
      </c>
      <c r="D17" s="3">
        <v>763</v>
      </c>
      <c r="E17" s="3">
        <v>1777</v>
      </c>
      <c r="F17" s="3">
        <v>0</v>
      </c>
      <c r="G17" s="3">
        <v>251</v>
      </c>
      <c r="H17" s="3">
        <v>295</v>
      </c>
      <c r="I17" s="3">
        <v>708</v>
      </c>
      <c r="J17" s="3">
        <v>105</v>
      </c>
      <c r="K17" s="3">
        <v>1906</v>
      </c>
      <c r="L17" s="3">
        <v>430</v>
      </c>
      <c r="M17" s="3">
        <v>760</v>
      </c>
      <c r="N17" s="3">
        <v>0</v>
      </c>
      <c r="O17" s="3">
        <v>1</v>
      </c>
      <c r="P17" s="3">
        <v>123</v>
      </c>
      <c r="Q17" s="3">
        <v>344</v>
      </c>
      <c r="R17" s="3">
        <v>0</v>
      </c>
      <c r="S17" s="3">
        <v>0</v>
      </c>
      <c r="T17" s="6">
        <f>SUM(B17:S17)</f>
        <v>4</v>
      </c>
    </row>
    <row r="18" spans="1:20" ht="12.75">
      <c r="A18" t="s">
        <v>421</v>
      </c>
      <c r="B18" s="3">
        <v>5495</v>
      </c>
      <c r="C18" s="3">
        <v>5059</v>
      </c>
      <c r="D18" s="3">
        <v>900</v>
      </c>
      <c r="E18" s="3">
        <v>1184</v>
      </c>
      <c r="F18" s="3">
        <v>341</v>
      </c>
      <c r="G18" s="3">
        <v>312</v>
      </c>
      <c r="H18" s="3">
        <v>296</v>
      </c>
      <c r="I18" s="3">
        <v>324</v>
      </c>
      <c r="J18" s="3">
        <v>46</v>
      </c>
      <c r="K18" s="3">
        <v>0</v>
      </c>
      <c r="L18" s="3">
        <v>619</v>
      </c>
      <c r="M18" s="3">
        <v>461</v>
      </c>
      <c r="N18" s="3">
        <v>0</v>
      </c>
      <c r="O18" s="3">
        <v>0</v>
      </c>
      <c r="P18" s="3">
        <v>55</v>
      </c>
      <c r="Q18" s="3">
        <v>92</v>
      </c>
      <c r="R18" s="3">
        <v>0</v>
      </c>
      <c r="S18" s="3">
        <v>0</v>
      </c>
      <c r="T18" s="6">
        <f>SUM(B18:S18)</f>
        <v>4</v>
      </c>
    </row>
    <row r="19" spans="1:20" ht="12.75">
      <c r="A19" t="s">
        <v>422</v>
      </c>
      <c r="B19" s="3">
        <v>1189</v>
      </c>
      <c r="C19" s="3">
        <v>2130</v>
      </c>
      <c r="D19" s="3">
        <v>137</v>
      </c>
      <c r="E19" s="3">
        <v>705</v>
      </c>
      <c r="F19" s="3">
        <v>155</v>
      </c>
      <c r="G19" s="3">
        <v>15</v>
      </c>
      <c r="H19" s="3">
        <v>0</v>
      </c>
      <c r="I19" s="3">
        <v>273</v>
      </c>
      <c r="J19" s="3">
        <v>5</v>
      </c>
      <c r="K19" s="3">
        <v>80</v>
      </c>
      <c r="L19" s="3">
        <v>86</v>
      </c>
      <c r="M19" s="3">
        <v>176</v>
      </c>
      <c r="N19" s="3">
        <v>0</v>
      </c>
      <c r="O19" s="3">
        <v>0</v>
      </c>
      <c r="P19" s="3">
        <v>1</v>
      </c>
      <c r="Q19" s="3">
        <v>4</v>
      </c>
      <c r="R19" s="3">
        <v>0</v>
      </c>
      <c r="S19" s="3">
        <v>0</v>
      </c>
      <c r="T19" s="6">
        <f>SUM(B19:S19)</f>
        <v>4</v>
      </c>
    </row>
    <row r="20" spans="1:20" ht="12.75">
      <c r="A20" t="s">
        <v>423</v>
      </c>
      <c r="B20" s="3">
        <v>1965</v>
      </c>
      <c r="C20" s="3">
        <v>4233</v>
      </c>
      <c r="D20" s="3">
        <v>294</v>
      </c>
      <c r="E20" s="3">
        <v>1080</v>
      </c>
      <c r="F20" s="3">
        <v>22</v>
      </c>
      <c r="G20" s="3">
        <v>11</v>
      </c>
      <c r="H20" s="3">
        <v>134</v>
      </c>
      <c r="I20" s="3">
        <v>252</v>
      </c>
      <c r="J20" s="3">
        <v>65</v>
      </c>
      <c r="K20" s="3">
        <v>139</v>
      </c>
      <c r="L20" s="3">
        <v>241</v>
      </c>
      <c r="M20" s="3">
        <v>429</v>
      </c>
      <c r="N20" s="3">
        <v>0</v>
      </c>
      <c r="O20" s="3">
        <v>1</v>
      </c>
      <c r="P20" s="3">
        <v>22</v>
      </c>
      <c r="Q20" s="3">
        <v>76</v>
      </c>
      <c r="R20" s="3">
        <v>0</v>
      </c>
      <c r="S20" s="3">
        <v>0</v>
      </c>
      <c r="T20" s="6">
        <f>SUM(B20:S20)</f>
        <v>4</v>
      </c>
    </row>
    <row r="21" spans="1:20" ht="12.75">
      <c r="A21" t="s">
        <v>424</v>
      </c>
      <c r="B21" s="3">
        <v>1577</v>
      </c>
      <c r="C21" s="3">
        <v>3302</v>
      </c>
      <c r="D21" s="3">
        <v>204</v>
      </c>
      <c r="E21" s="3">
        <v>579</v>
      </c>
      <c r="F21" s="3">
        <v>252</v>
      </c>
      <c r="G21" s="3">
        <v>20</v>
      </c>
      <c r="H21" s="3">
        <v>37</v>
      </c>
      <c r="I21" s="3">
        <v>270</v>
      </c>
      <c r="J21" s="3">
        <v>26</v>
      </c>
      <c r="K21" s="3">
        <v>301</v>
      </c>
      <c r="L21" s="3">
        <v>107</v>
      </c>
      <c r="M21" s="3">
        <v>265</v>
      </c>
      <c r="N21" s="3">
        <v>0</v>
      </c>
      <c r="O21" s="3">
        <v>1</v>
      </c>
      <c r="P21" s="3">
        <v>88</v>
      </c>
      <c r="Q21" s="3">
        <v>171</v>
      </c>
      <c r="R21" s="3">
        <v>0</v>
      </c>
      <c r="S21" s="3">
        <v>0</v>
      </c>
      <c r="T21" s="6">
        <f>SUM(B21:S21)</f>
        <v>4</v>
      </c>
    </row>
    <row r="22" spans="1:20" ht="12.75">
      <c r="A22" t="s">
        <v>425</v>
      </c>
      <c r="B22" s="3">
        <v>5286</v>
      </c>
      <c r="C22" s="3">
        <v>10132</v>
      </c>
      <c r="D22" s="3">
        <v>1174</v>
      </c>
      <c r="E22" s="3">
        <v>2560</v>
      </c>
      <c r="F22" s="3">
        <v>7</v>
      </c>
      <c r="G22" s="3">
        <v>290</v>
      </c>
      <c r="H22" s="3">
        <v>470</v>
      </c>
      <c r="I22" s="3">
        <v>801</v>
      </c>
      <c r="J22" s="3">
        <v>139</v>
      </c>
      <c r="K22" s="3">
        <v>2488</v>
      </c>
      <c r="L22" s="3">
        <v>567</v>
      </c>
      <c r="M22" s="3">
        <v>918</v>
      </c>
      <c r="N22" s="3">
        <v>2</v>
      </c>
      <c r="O22" s="3">
        <v>2</v>
      </c>
      <c r="P22" s="3">
        <v>36</v>
      </c>
      <c r="Q22" s="3">
        <v>450</v>
      </c>
      <c r="R22" s="3">
        <v>253</v>
      </c>
      <c r="S22" s="3">
        <v>0</v>
      </c>
      <c r="T22" s="6">
        <f>SUM(B22:S22)</f>
        <v>4</v>
      </c>
    </row>
    <row r="23" spans="1:20" ht="12.75">
      <c r="A23" t="s">
        <v>426</v>
      </c>
      <c r="B23" s="3">
        <v>788</v>
      </c>
      <c r="C23" s="3">
        <v>1565</v>
      </c>
      <c r="D23" s="3">
        <v>155</v>
      </c>
      <c r="E23" s="3">
        <v>794</v>
      </c>
      <c r="F23" s="3">
        <v>0</v>
      </c>
      <c r="G23" s="3">
        <v>247</v>
      </c>
      <c r="H23" s="3">
        <v>133</v>
      </c>
      <c r="I23" s="3">
        <v>261</v>
      </c>
      <c r="J23" s="3">
        <v>0</v>
      </c>
      <c r="K23" s="3">
        <v>9</v>
      </c>
      <c r="L23" s="3">
        <v>28</v>
      </c>
      <c r="M23" s="3">
        <v>104</v>
      </c>
      <c r="N23" s="3">
        <v>1</v>
      </c>
      <c r="O23" s="3">
        <v>0</v>
      </c>
      <c r="P23" s="3">
        <v>1</v>
      </c>
      <c r="Q23" s="3">
        <v>47</v>
      </c>
      <c r="R23" s="3">
        <v>0</v>
      </c>
      <c r="S23" s="3">
        <v>0</v>
      </c>
      <c r="T23" s="6">
        <f>SUM(B23:S23)</f>
        <v>4</v>
      </c>
    </row>
    <row r="24" spans="1:20" ht="12.75">
      <c r="A24" t="s">
        <v>427</v>
      </c>
      <c r="B24" s="3">
        <v>31</v>
      </c>
      <c r="C24" s="3">
        <v>172</v>
      </c>
      <c r="D24" s="3">
        <v>0</v>
      </c>
      <c r="E24" s="3">
        <v>20</v>
      </c>
      <c r="F24" s="3">
        <v>0</v>
      </c>
      <c r="G24" s="3">
        <v>0</v>
      </c>
      <c r="H24" s="3">
        <v>0</v>
      </c>
      <c r="I24" s="3">
        <v>16</v>
      </c>
      <c r="J24" s="3">
        <v>0</v>
      </c>
      <c r="K24" s="3">
        <v>0</v>
      </c>
      <c r="L24" s="3">
        <v>4</v>
      </c>
      <c r="M24" s="3">
        <v>15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6">
        <f>SUM(B24:S24)</f>
        <v>4</v>
      </c>
    </row>
    <row r="25" spans="1:20" ht="12.75">
      <c r="A25" t="s">
        <v>428</v>
      </c>
      <c r="B25" s="3">
        <v>234</v>
      </c>
      <c r="C25" s="3">
        <v>271</v>
      </c>
      <c r="D25" s="3">
        <v>55</v>
      </c>
      <c r="E25" s="3">
        <v>30</v>
      </c>
      <c r="F25" s="3">
        <v>0</v>
      </c>
      <c r="G25" s="3">
        <v>0</v>
      </c>
      <c r="H25" s="3">
        <v>0</v>
      </c>
      <c r="I25" s="3">
        <v>15</v>
      </c>
      <c r="J25" s="3">
        <v>16</v>
      </c>
      <c r="K25" s="3">
        <v>0</v>
      </c>
      <c r="L25" s="3">
        <v>89</v>
      </c>
      <c r="M25" s="3">
        <v>15</v>
      </c>
      <c r="N25" s="3">
        <v>0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  <c r="T25" s="6">
        <f>SUM(B25:S25)</f>
        <v>4</v>
      </c>
    </row>
    <row r="26" spans="1:20" ht="12.75">
      <c r="A26" t="s">
        <v>429</v>
      </c>
      <c r="B26" s="3">
        <v>1229</v>
      </c>
      <c r="C26" s="3">
        <v>1885</v>
      </c>
      <c r="D26" s="3">
        <v>277</v>
      </c>
      <c r="E26" s="3">
        <v>942</v>
      </c>
      <c r="F26" s="3">
        <v>19</v>
      </c>
      <c r="G26" s="3">
        <v>290</v>
      </c>
      <c r="H26" s="3">
        <v>176</v>
      </c>
      <c r="I26" s="3">
        <v>481</v>
      </c>
      <c r="J26" s="3">
        <v>0</v>
      </c>
      <c r="K26" s="3">
        <v>0</v>
      </c>
      <c r="L26" s="3">
        <v>114</v>
      </c>
      <c r="M26" s="3">
        <v>120</v>
      </c>
      <c r="N26" s="3">
        <v>0</v>
      </c>
      <c r="O26" s="3">
        <v>2</v>
      </c>
      <c r="P26" s="3">
        <v>0</v>
      </c>
      <c r="Q26" s="3">
        <v>51</v>
      </c>
      <c r="R26" s="3">
        <v>0</v>
      </c>
      <c r="S26" s="3">
        <v>0</v>
      </c>
      <c r="T26" s="6">
        <f>SUM(B26:S26)</f>
        <v>4</v>
      </c>
    </row>
    <row r="27" spans="1:20" ht="12.75">
      <c r="A27" t="s">
        <v>430</v>
      </c>
      <c r="B27" s="3">
        <v>313</v>
      </c>
      <c r="C27" s="3">
        <v>320</v>
      </c>
      <c r="D27" s="3">
        <v>21</v>
      </c>
      <c r="E27" s="3">
        <v>56</v>
      </c>
      <c r="F27" s="3">
        <v>0</v>
      </c>
      <c r="G27" s="3">
        <v>0</v>
      </c>
      <c r="H27" s="3">
        <v>64</v>
      </c>
      <c r="I27" s="3">
        <v>3</v>
      </c>
      <c r="J27" s="3">
        <v>0</v>
      </c>
      <c r="K27" s="3">
        <v>0</v>
      </c>
      <c r="L27" s="3">
        <v>19</v>
      </c>
      <c r="M27" s="3">
        <v>25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6">
        <f>SUM(B27:S27)</f>
        <v>4</v>
      </c>
    </row>
    <row r="28" spans="1:20" ht="12.75">
      <c r="A28" t="s">
        <v>431</v>
      </c>
      <c r="B28" s="3">
        <v>132</v>
      </c>
      <c r="C28" s="3">
        <v>415</v>
      </c>
      <c r="D28" s="3">
        <v>9</v>
      </c>
      <c r="E28" s="3">
        <v>213</v>
      </c>
      <c r="F28" s="3">
        <v>0</v>
      </c>
      <c r="G28" s="3">
        <v>0</v>
      </c>
      <c r="H28" s="3">
        <v>0</v>
      </c>
      <c r="I28" s="3">
        <v>11</v>
      </c>
      <c r="J28" s="3">
        <v>0</v>
      </c>
      <c r="K28" s="3">
        <v>60</v>
      </c>
      <c r="L28" s="3">
        <v>4</v>
      </c>
      <c r="M28" s="3">
        <v>28</v>
      </c>
      <c r="N28" s="3">
        <v>0</v>
      </c>
      <c r="O28" s="3">
        <v>0</v>
      </c>
      <c r="P28" s="3">
        <v>0</v>
      </c>
      <c r="Q28" s="3">
        <v>128</v>
      </c>
      <c r="R28" s="3">
        <v>0</v>
      </c>
      <c r="S28" s="3">
        <v>0</v>
      </c>
      <c r="T28" s="6">
        <f>SUM(B28:S28)</f>
        <v>4</v>
      </c>
    </row>
    <row r="29" spans="1:20" ht="12.75">
      <c r="A29" t="s">
        <v>432</v>
      </c>
      <c r="B29" s="3">
        <v>0</v>
      </c>
      <c r="C29" s="3">
        <v>90</v>
      </c>
      <c r="D29" s="3">
        <v>0</v>
      </c>
      <c r="E29" s="3">
        <v>261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14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6">
        <f>SUM(B29:S29)</f>
        <v>4</v>
      </c>
    </row>
    <row r="30" spans="1:20" ht="12.75">
      <c r="A30" t="s">
        <v>433</v>
      </c>
      <c r="B30" s="3">
        <v>248</v>
      </c>
      <c r="C30" s="3">
        <v>332</v>
      </c>
      <c r="D30" s="3">
        <v>217</v>
      </c>
      <c r="E30" s="3">
        <v>58</v>
      </c>
      <c r="F30" s="3">
        <v>0</v>
      </c>
      <c r="G30" s="3">
        <v>30</v>
      </c>
      <c r="H30" s="3">
        <v>16</v>
      </c>
      <c r="I30" s="3">
        <v>33</v>
      </c>
      <c r="J30" s="3">
        <v>0</v>
      </c>
      <c r="K30" s="3">
        <v>0</v>
      </c>
      <c r="L30" s="3">
        <v>5</v>
      </c>
      <c r="M30" s="3">
        <v>23</v>
      </c>
      <c r="N30" s="3">
        <v>0</v>
      </c>
      <c r="O30" s="3">
        <v>0</v>
      </c>
      <c r="P30" s="3">
        <v>189</v>
      </c>
      <c r="Q30" s="3">
        <v>0</v>
      </c>
      <c r="R30" s="3">
        <v>0</v>
      </c>
      <c r="S30" s="3">
        <v>0</v>
      </c>
      <c r="T30" s="6">
        <f>SUM(B30:S30)</f>
        <v>4</v>
      </c>
    </row>
    <row r="31" spans="1:20" ht="12.75">
      <c r="A31" t="s">
        <v>434</v>
      </c>
      <c r="B31" s="3">
        <v>276</v>
      </c>
      <c r="C31" s="3">
        <v>690</v>
      </c>
      <c r="D31" s="3">
        <v>27</v>
      </c>
      <c r="E31" s="3">
        <v>281</v>
      </c>
      <c r="F31" s="3">
        <v>0</v>
      </c>
      <c r="G31" s="3">
        <v>0</v>
      </c>
      <c r="H31" s="3">
        <v>27</v>
      </c>
      <c r="I31" s="3">
        <v>0</v>
      </c>
      <c r="J31" s="3">
        <v>20</v>
      </c>
      <c r="K31" s="3">
        <v>123</v>
      </c>
      <c r="L31" s="3">
        <v>22</v>
      </c>
      <c r="M31" s="3">
        <v>182</v>
      </c>
      <c r="N31" s="3">
        <v>0</v>
      </c>
      <c r="O31" s="3">
        <v>0</v>
      </c>
      <c r="P31" s="3">
        <v>0</v>
      </c>
      <c r="Q31" s="3">
        <v>85</v>
      </c>
      <c r="R31" s="3">
        <v>0</v>
      </c>
      <c r="S31" s="3">
        <v>0</v>
      </c>
      <c r="T31" s="6">
        <f>SUM(B31:S31)</f>
        <v>4</v>
      </c>
    </row>
    <row r="32" spans="1:20" ht="12.75">
      <c r="A32" t="s">
        <v>435</v>
      </c>
      <c r="B32" s="3">
        <v>238</v>
      </c>
      <c r="C32" s="3">
        <v>584</v>
      </c>
      <c r="D32" s="3">
        <v>47</v>
      </c>
      <c r="E32" s="3">
        <v>225</v>
      </c>
      <c r="F32" s="3">
        <v>0</v>
      </c>
      <c r="G32" s="3">
        <v>0</v>
      </c>
      <c r="H32" s="3">
        <v>133</v>
      </c>
      <c r="I32" s="3">
        <v>65</v>
      </c>
      <c r="J32" s="3">
        <v>0</v>
      </c>
      <c r="K32" s="3">
        <v>5</v>
      </c>
      <c r="L32" s="3">
        <v>14</v>
      </c>
      <c r="M32" s="3">
        <v>85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6">
        <f>SUM(B32:S32)</f>
        <v>4</v>
      </c>
    </row>
    <row r="33" spans="1:20" ht="12.75">
      <c r="A33" t="s">
        <v>436</v>
      </c>
      <c r="B33" s="3">
        <v>274</v>
      </c>
      <c r="C33" s="3">
        <v>321</v>
      </c>
      <c r="D33" s="3">
        <v>68</v>
      </c>
      <c r="E33" s="3">
        <v>117</v>
      </c>
      <c r="F33" s="3">
        <v>0</v>
      </c>
      <c r="G33" s="3">
        <v>0</v>
      </c>
      <c r="H33" s="3">
        <v>0</v>
      </c>
      <c r="I33" s="3">
        <v>0</v>
      </c>
      <c r="J33" s="3">
        <v>9</v>
      </c>
      <c r="K33" s="3">
        <v>0</v>
      </c>
      <c r="L33" s="3">
        <v>14</v>
      </c>
      <c r="M33" s="3">
        <v>28</v>
      </c>
      <c r="N33" s="3">
        <v>0</v>
      </c>
      <c r="O33" s="3">
        <v>0</v>
      </c>
      <c r="P33" s="3">
        <v>0</v>
      </c>
      <c r="Q33" s="3">
        <v>28</v>
      </c>
      <c r="R33" s="3">
        <v>0</v>
      </c>
      <c r="S33" s="3">
        <v>0</v>
      </c>
      <c r="T33" s="6">
        <f>SUM(B33:S33)</f>
        <v>4</v>
      </c>
    </row>
    <row r="34" spans="1:20" ht="12.75">
      <c r="A34" t="s">
        <v>437</v>
      </c>
      <c r="B34" s="3">
        <v>121</v>
      </c>
      <c r="C34" s="3">
        <v>223</v>
      </c>
      <c r="D34" s="3">
        <v>9</v>
      </c>
      <c r="E34" s="3">
        <v>8</v>
      </c>
      <c r="F34" s="3">
        <v>0</v>
      </c>
      <c r="G34" s="3">
        <v>0</v>
      </c>
      <c r="H34" s="3">
        <v>30</v>
      </c>
      <c r="I34" s="3">
        <v>36</v>
      </c>
      <c r="J34" s="3">
        <v>0</v>
      </c>
      <c r="K34" s="3">
        <v>8</v>
      </c>
      <c r="L34" s="3">
        <v>1</v>
      </c>
      <c r="M34" s="3">
        <v>13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6">
        <f>SUM(B34:S34)</f>
        <v>4</v>
      </c>
    </row>
    <row r="35" spans="1:20" ht="12.75">
      <c r="A35" t="s">
        <v>438</v>
      </c>
      <c r="B35" s="3">
        <v>53</v>
      </c>
      <c r="C35" s="3">
        <v>77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36</v>
      </c>
      <c r="J35" s="3">
        <v>0</v>
      </c>
      <c r="K35" s="3">
        <v>0</v>
      </c>
      <c r="L35" s="3">
        <v>2</v>
      </c>
      <c r="M35" s="3">
        <v>9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6">
        <f>SUM(B35:S35)</f>
        <v>4</v>
      </c>
    </row>
    <row r="36" spans="1:20" ht="12.75">
      <c r="A36" t="s">
        <v>439</v>
      </c>
      <c r="B36" s="3">
        <v>91</v>
      </c>
      <c r="C36" s="3">
        <v>0</v>
      </c>
      <c r="D36" s="3">
        <v>15</v>
      </c>
      <c r="E36" s="3">
        <v>0</v>
      </c>
      <c r="F36" s="3">
        <v>0</v>
      </c>
      <c r="G36" s="3">
        <v>0</v>
      </c>
      <c r="H36" s="3">
        <v>49</v>
      </c>
      <c r="I36" s="3">
        <v>0</v>
      </c>
      <c r="J36" s="3">
        <v>0</v>
      </c>
      <c r="K36" s="3">
        <v>0</v>
      </c>
      <c r="L36" s="3">
        <v>8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6">
        <f>SUM(B36:S36)</f>
        <v>4</v>
      </c>
    </row>
    <row r="37" spans="1:20" ht="12.75">
      <c r="A37" t="s">
        <v>440</v>
      </c>
      <c r="B37" s="3">
        <v>141</v>
      </c>
      <c r="C37" s="3">
        <v>20</v>
      </c>
      <c r="D37" s="3">
        <v>62</v>
      </c>
      <c r="E37" s="3">
        <v>27</v>
      </c>
      <c r="F37" s="3">
        <v>0</v>
      </c>
      <c r="G37" s="3">
        <v>0</v>
      </c>
      <c r="H37" s="3">
        <v>75</v>
      </c>
      <c r="I37" s="3">
        <v>9</v>
      </c>
      <c r="J37" s="3">
        <v>0</v>
      </c>
      <c r="K37" s="3">
        <v>0</v>
      </c>
      <c r="L37" s="3">
        <v>5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6">
        <f>SUM(B37:S37)</f>
        <v>4</v>
      </c>
    </row>
    <row r="38" spans="1:20" ht="12.75">
      <c r="A38" t="s">
        <v>441</v>
      </c>
      <c r="B38" s="3">
        <v>43</v>
      </c>
      <c r="C38" s="3">
        <v>73</v>
      </c>
      <c r="D38" s="3">
        <v>42</v>
      </c>
      <c r="E38" s="3">
        <v>9</v>
      </c>
      <c r="F38" s="3">
        <v>0</v>
      </c>
      <c r="G38" s="3">
        <v>0</v>
      </c>
      <c r="H38" s="3">
        <v>35</v>
      </c>
      <c r="I38" s="3">
        <v>31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6">
        <f>SUM(B38:S38)</f>
        <v>4</v>
      </c>
    </row>
    <row r="39" spans="1:20" ht="12.75">
      <c r="A39" s="2" t="s">
        <v>407</v>
      </c>
      <c r="B39" s="6">
        <f>SUM(B7:B38)</f>
        <v>4</v>
      </c>
      <c r="C39" s="6">
        <f>SUM(C7:C38)</f>
        <v>4</v>
      </c>
      <c r="D39" s="6">
        <f>SUM(D7:D38)</f>
        <v>4</v>
      </c>
      <c r="E39" s="6">
        <f>SUM(E7:E38)</f>
        <v>4</v>
      </c>
      <c r="F39" s="6">
        <f>SUM(F7:F38)</f>
        <v>4</v>
      </c>
      <c r="G39" s="6">
        <f>SUM(G7:G38)</f>
        <v>4</v>
      </c>
      <c r="H39" s="6">
        <f>SUM(H7:H38)</f>
        <v>4</v>
      </c>
      <c r="I39" s="6">
        <f>SUM(I7:I38)</f>
        <v>4</v>
      </c>
      <c r="J39" s="6">
        <f>SUM(J7:J38)</f>
        <v>4</v>
      </c>
      <c r="K39" s="6">
        <f>SUM(K7:K38)</f>
        <v>4</v>
      </c>
      <c r="L39" s="6">
        <f>SUM(L7:L38)</f>
        <v>4</v>
      </c>
      <c r="M39" s="6">
        <f>SUM(M7:M38)</f>
        <v>4</v>
      </c>
      <c r="N39" s="6">
        <f>SUM(N7:N38)</f>
        <v>4</v>
      </c>
      <c r="O39" s="6">
        <f>SUM(O7:O38)</f>
        <v>4</v>
      </c>
      <c r="P39" s="6">
        <f>SUM(P7:P38)</f>
        <v>4</v>
      </c>
      <c r="Q39" s="6">
        <f>SUM(Q7:Q38)</f>
        <v>4</v>
      </c>
      <c r="R39" s="6">
        <f>SUM(R7:R38)</f>
        <v>4</v>
      </c>
      <c r="S39" s="6">
        <f>SUM(S7:S38)</f>
        <v>4</v>
      </c>
      <c r="T39" s="6">
        <f>SUM(T7:T38)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540</v>
      </c>
    </row>
    <row r="5" spans="1:11" ht="12.75">
      <c r="A5" s="2" t="s">
        <v>402</v>
      </c>
      <c r="B5" s="2" t="s">
        <v>541</v>
      </c>
      <c r="C5" s="2" t="s">
        <v>542</v>
      </c>
      <c r="D5" s="2" t="s">
        <v>543</v>
      </c>
      <c r="E5" s="2" t="s">
        <v>544</v>
      </c>
      <c r="F5" s="2" t="s">
        <v>545</v>
      </c>
      <c r="G5" s="2" t="s">
        <v>546</v>
      </c>
      <c r="H5" s="2" t="s">
        <v>547</v>
      </c>
      <c r="I5" s="2" t="s">
        <v>548</v>
      </c>
      <c r="J5" s="2" t="s">
        <v>549</v>
      </c>
      <c r="K5" s="2" t="s">
        <v>407</v>
      </c>
    </row>
    <row r="6" spans="2:11" ht="12.75">
      <c r="B6" t="s">
        <v>550</v>
      </c>
      <c r="C6" t="s">
        <v>551</v>
      </c>
      <c r="D6" t="s">
        <v>551</v>
      </c>
      <c r="E6" t="s">
        <v>551</v>
      </c>
      <c r="F6" t="s">
        <v>551</v>
      </c>
      <c r="G6" t="s">
        <v>551</v>
      </c>
      <c r="H6" t="s">
        <v>551</v>
      </c>
      <c r="I6" t="s">
        <v>551</v>
      </c>
      <c r="J6" t="s">
        <v>551</v>
      </c>
      <c r="K6" t="s">
        <v>551</v>
      </c>
    </row>
    <row r="7" spans="1:11" ht="12.75">
      <c r="A7" t="s">
        <v>410</v>
      </c>
      <c r="B7" s="7">
        <v>192</v>
      </c>
      <c r="C7" s="3">
        <v>2135583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6">
        <f>(C7+D7+E7+F7+G7+H7+I7)-(J7)</f>
        <v>4</v>
      </c>
    </row>
    <row r="8" spans="1:11" ht="12.75">
      <c r="A8" t="s">
        <v>411</v>
      </c>
      <c r="B8" s="7">
        <v>1077.28</v>
      </c>
      <c r="C8" s="3">
        <v>3587106</v>
      </c>
      <c r="D8" s="3">
        <v>0</v>
      </c>
      <c r="E8" s="3">
        <v>17651</v>
      </c>
      <c r="F8" s="3">
        <v>0</v>
      </c>
      <c r="G8" s="3">
        <v>0</v>
      </c>
      <c r="H8" s="3">
        <v>609991</v>
      </c>
      <c r="I8" s="3">
        <v>0</v>
      </c>
      <c r="J8" s="3">
        <v>0</v>
      </c>
      <c r="K8" s="6">
        <f>(I8+H8+G8+F8+E8+D8+C8)-(J8)</f>
        <v>4</v>
      </c>
    </row>
    <row r="9" spans="1:11" ht="12.75">
      <c r="A9" t="s">
        <v>412</v>
      </c>
      <c r="B9" s="7">
        <v>95</v>
      </c>
      <c r="C9" s="3">
        <v>316911</v>
      </c>
      <c r="D9" s="3">
        <v>0</v>
      </c>
      <c r="E9" s="3">
        <v>0</v>
      </c>
      <c r="F9" s="3">
        <v>0</v>
      </c>
      <c r="G9" s="3">
        <v>0</v>
      </c>
      <c r="H9" s="3">
        <v>59795</v>
      </c>
      <c r="I9" s="3">
        <v>0</v>
      </c>
      <c r="J9" s="3">
        <v>0</v>
      </c>
      <c r="K9" s="6">
        <f>(I9+H9+G9+F9+E9+D9+C9)-(J9)</f>
        <v>4</v>
      </c>
    </row>
    <row r="10" spans="1:11" ht="12.75">
      <c r="A10" t="s">
        <v>413</v>
      </c>
      <c r="B10" s="7">
        <v>2661.68</v>
      </c>
      <c r="C10" s="3">
        <v>6525438</v>
      </c>
      <c r="D10" s="3">
        <v>0</v>
      </c>
      <c r="E10" s="3">
        <v>31008</v>
      </c>
      <c r="F10" s="3">
        <v>0</v>
      </c>
      <c r="G10" s="3">
        <v>0</v>
      </c>
      <c r="H10" s="3">
        <v>681254</v>
      </c>
      <c r="I10" s="3">
        <v>121496</v>
      </c>
      <c r="J10" s="3">
        <v>3478</v>
      </c>
      <c r="K10" s="6">
        <f>(I10+H10+G10+F10+E10+D10+C10)-(J10)</f>
        <v>4</v>
      </c>
    </row>
    <row r="11" spans="1:11" ht="12.75">
      <c r="A11" t="s">
        <v>414</v>
      </c>
      <c r="B11" s="7">
        <v>3627.31</v>
      </c>
      <c r="C11" s="3">
        <v>8325380</v>
      </c>
      <c r="D11" s="3">
        <v>0</v>
      </c>
      <c r="E11" s="3">
        <v>60622</v>
      </c>
      <c r="F11" s="3">
        <v>0</v>
      </c>
      <c r="G11" s="3">
        <v>0</v>
      </c>
      <c r="H11" s="3">
        <v>818766</v>
      </c>
      <c r="I11" s="3">
        <v>154810</v>
      </c>
      <c r="J11" s="3">
        <v>8813</v>
      </c>
      <c r="K11" s="6">
        <f>(I11+H11+G11+F11+E11+D11+C11)-(J11)</f>
        <v>4</v>
      </c>
    </row>
    <row r="12" spans="1:11" ht="12.75">
      <c r="A12" t="s">
        <v>415</v>
      </c>
      <c r="B12" s="7">
        <v>2056.62</v>
      </c>
      <c r="C12" s="3">
        <v>4514040</v>
      </c>
      <c r="D12" s="3">
        <v>0</v>
      </c>
      <c r="E12" s="3">
        <v>24086</v>
      </c>
      <c r="F12" s="3">
        <v>0</v>
      </c>
      <c r="G12" s="3">
        <v>0</v>
      </c>
      <c r="H12" s="3">
        <v>437850</v>
      </c>
      <c r="I12" s="3">
        <v>83616</v>
      </c>
      <c r="J12" s="3">
        <v>4313</v>
      </c>
      <c r="K12" s="6">
        <f>(I12+H12+G12+F12+E12+D12+C12)-(J12)</f>
        <v>4</v>
      </c>
    </row>
    <row r="13" spans="1:11" ht="12.75">
      <c r="A13" t="s">
        <v>416</v>
      </c>
      <c r="B13" s="7">
        <v>226.77</v>
      </c>
      <c r="C13" s="3">
        <v>595007</v>
      </c>
      <c r="D13" s="3">
        <v>0</v>
      </c>
      <c r="E13" s="3">
        <v>180291</v>
      </c>
      <c r="F13" s="3">
        <v>0</v>
      </c>
      <c r="G13" s="3">
        <v>0</v>
      </c>
      <c r="H13" s="3">
        <v>112608</v>
      </c>
      <c r="I13" s="3">
        <v>0</v>
      </c>
      <c r="J13" s="3">
        <v>117</v>
      </c>
      <c r="K13" s="6">
        <f>(I13+H13+G13+F13+E13+D13+C13)-(J13)</f>
        <v>4</v>
      </c>
    </row>
    <row r="14" spans="1:11" ht="12.75">
      <c r="A14" t="s">
        <v>417</v>
      </c>
      <c r="B14" s="7">
        <v>2649.46</v>
      </c>
      <c r="C14" s="3">
        <v>5581762</v>
      </c>
      <c r="D14" s="3">
        <v>0</v>
      </c>
      <c r="E14" s="3">
        <v>21827</v>
      </c>
      <c r="F14" s="3">
        <v>0</v>
      </c>
      <c r="G14" s="3">
        <v>0</v>
      </c>
      <c r="H14" s="3">
        <v>547891</v>
      </c>
      <c r="I14" s="3">
        <v>102054</v>
      </c>
      <c r="J14" s="3">
        <v>6078</v>
      </c>
      <c r="K14" s="6">
        <f>(I14+H14+G14+F14+E14+D14+C14)-(J14)</f>
        <v>4</v>
      </c>
    </row>
    <row r="15" spans="1:11" ht="12.75">
      <c r="A15" t="s">
        <v>418</v>
      </c>
      <c r="B15" s="7">
        <v>326.12</v>
      </c>
      <c r="C15" s="3">
        <v>1414209</v>
      </c>
      <c r="D15" s="3">
        <v>0</v>
      </c>
      <c r="E15" s="3">
        <v>0</v>
      </c>
      <c r="F15" s="3">
        <v>0</v>
      </c>
      <c r="G15" s="3">
        <v>0</v>
      </c>
      <c r="H15" s="3">
        <v>132667</v>
      </c>
      <c r="I15" s="3">
        <v>3918</v>
      </c>
      <c r="J15" s="3">
        <v>2786</v>
      </c>
      <c r="K15" s="6">
        <f>(I15+H15+G15+F15+E15+D15+C15)-(J15)</f>
        <v>4</v>
      </c>
    </row>
    <row r="16" spans="1:11" ht="12.75">
      <c r="A16" t="s">
        <v>419</v>
      </c>
      <c r="B16" s="7">
        <v>1963.25</v>
      </c>
      <c r="C16" s="3">
        <v>3771386</v>
      </c>
      <c r="D16" s="3">
        <v>0</v>
      </c>
      <c r="E16" s="3">
        <v>7120</v>
      </c>
      <c r="F16" s="3">
        <v>0</v>
      </c>
      <c r="G16" s="3">
        <v>0</v>
      </c>
      <c r="H16" s="3">
        <v>345853</v>
      </c>
      <c r="I16" s="3">
        <v>69794</v>
      </c>
      <c r="J16" s="3">
        <v>1974</v>
      </c>
      <c r="K16" s="6">
        <f>(I16+H16+G16+F16+E16+D16+C16)-(J16)</f>
        <v>4</v>
      </c>
    </row>
    <row r="17" spans="1:11" ht="12.75">
      <c r="A17" t="s">
        <v>420</v>
      </c>
      <c r="B17" s="7">
        <v>5579.17</v>
      </c>
      <c r="C17" s="3">
        <v>10216007</v>
      </c>
      <c r="D17" s="3">
        <v>0</v>
      </c>
      <c r="E17" s="3">
        <v>23470</v>
      </c>
      <c r="F17" s="3">
        <v>0</v>
      </c>
      <c r="G17" s="3">
        <v>0</v>
      </c>
      <c r="H17" s="3">
        <v>934944</v>
      </c>
      <c r="I17" s="3">
        <v>180897</v>
      </c>
      <c r="J17" s="3">
        <v>10078</v>
      </c>
      <c r="K17" s="6">
        <f>(I17+H17+G17+F17+E17+D17+C17)-(J17)</f>
        <v>4</v>
      </c>
    </row>
    <row r="18" spans="1:11" ht="12.75">
      <c r="A18" t="s">
        <v>421</v>
      </c>
      <c r="B18" s="7">
        <v>3857.9</v>
      </c>
      <c r="C18" s="3">
        <v>7309939</v>
      </c>
      <c r="D18" s="3">
        <v>0</v>
      </c>
      <c r="E18" s="3">
        <v>70955</v>
      </c>
      <c r="F18" s="3">
        <v>0</v>
      </c>
      <c r="G18" s="3">
        <v>0</v>
      </c>
      <c r="H18" s="3">
        <v>620705</v>
      </c>
      <c r="I18" s="3">
        <v>138394</v>
      </c>
      <c r="J18" s="3">
        <v>6558</v>
      </c>
      <c r="K18" s="6">
        <f>(I18+H18+G18+F18+E18+D18+C18)-(J18)</f>
        <v>4</v>
      </c>
    </row>
    <row r="19" spans="1:11" ht="12.75">
      <c r="A19" t="s">
        <v>422</v>
      </c>
      <c r="B19" s="7">
        <v>1233.96</v>
      </c>
      <c r="C19" s="3">
        <v>2252967</v>
      </c>
      <c r="D19" s="3">
        <v>0</v>
      </c>
      <c r="E19" s="3">
        <v>40016</v>
      </c>
      <c r="F19" s="3">
        <v>0</v>
      </c>
      <c r="G19" s="3">
        <v>0</v>
      </c>
      <c r="H19" s="3">
        <v>193207</v>
      </c>
      <c r="I19" s="3">
        <v>41459</v>
      </c>
      <c r="J19" s="3">
        <v>2266</v>
      </c>
      <c r="K19" s="6">
        <f>(I19+H19+G19+F19+E19+D19+C19)-(J19)</f>
        <v>4</v>
      </c>
    </row>
    <row r="20" spans="1:11" ht="12.75">
      <c r="A20" t="s">
        <v>423</v>
      </c>
      <c r="B20" s="7">
        <v>2260.48</v>
      </c>
      <c r="C20" s="3">
        <v>4006736</v>
      </c>
      <c r="D20" s="3">
        <v>0</v>
      </c>
      <c r="E20" s="3">
        <v>31452</v>
      </c>
      <c r="F20" s="3">
        <v>0</v>
      </c>
      <c r="G20" s="3">
        <v>0</v>
      </c>
      <c r="H20" s="3">
        <v>346109</v>
      </c>
      <c r="I20" s="3">
        <v>74268</v>
      </c>
      <c r="J20" s="3">
        <v>3624</v>
      </c>
      <c r="K20" s="6">
        <f>(I20+H20+G20+F20+E20+D20+C20)-(J20)</f>
        <v>4</v>
      </c>
    </row>
    <row r="21" spans="1:11" ht="12.75">
      <c r="A21" t="s">
        <v>424</v>
      </c>
      <c r="B21" s="7">
        <v>1758.34</v>
      </c>
      <c r="C21" s="3">
        <v>3009845</v>
      </c>
      <c r="D21" s="3">
        <v>0</v>
      </c>
      <c r="E21" s="3">
        <v>15600</v>
      </c>
      <c r="F21" s="3">
        <v>0</v>
      </c>
      <c r="G21" s="3">
        <v>0</v>
      </c>
      <c r="H21" s="3">
        <v>254285</v>
      </c>
      <c r="I21" s="3">
        <v>55244</v>
      </c>
      <c r="J21" s="3">
        <v>5451</v>
      </c>
      <c r="K21" s="6">
        <f>(I21+H21+G21+F21+E21+D21+C21)-(J21)</f>
        <v>4</v>
      </c>
    </row>
    <row r="22" spans="1:11" ht="12.75">
      <c r="A22" t="s">
        <v>425</v>
      </c>
      <c r="B22" s="7">
        <v>5703.46</v>
      </c>
      <c r="C22" s="3">
        <v>9598351</v>
      </c>
      <c r="D22" s="3">
        <v>0</v>
      </c>
      <c r="E22" s="3">
        <v>24873</v>
      </c>
      <c r="F22" s="3">
        <v>0</v>
      </c>
      <c r="G22" s="3">
        <v>0</v>
      </c>
      <c r="H22" s="3">
        <v>837518</v>
      </c>
      <c r="I22" s="3">
        <v>173252</v>
      </c>
      <c r="J22" s="3">
        <v>13362</v>
      </c>
      <c r="K22" s="6">
        <f>(I22+H22+G22+F22+E22+D22+C22)-(J22)</f>
        <v>4</v>
      </c>
    </row>
    <row r="23" spans="1:11" ht="12.75">
      <c r="A23" t="s">
        <v>426</v>
      </c>
      <c r="B23" s="7">
        <v>876.08</v>
      </c>
      <c r="C23" s="3">
        <v>1488974</v>
      </c>
      <c r="D23" s="3">
        <v>0</v>
      </c>
      <c r="E23" s="3">
        <v>17713</v>
      </c>
      <c r="F23" s="3">
        <v>0</v>
      </c>
      <c r="G23" s="3">
        <v>0</v>
      </c>
      <c r="H23" s="3">
        <v>128886</v>
      </c>
      <c r="I23" s="3">
        <v>24945</v>
      </c>
      <c r="J23" s="3">
        <v>4212</v>
      </c>
      <c r="K23" s="6">
        <f>(I23+H23+G23+F23+E23+D23+C23)-(J23)</f>
        <v>4</v>
      </c>
    </row>
    <row r="24" spans="1:11" ht="12.75">
      <c r="A24" t="s">
        <v>427</v>
      </c>
      <c r="B24" s="7">
        <v>71</v>
      </c>
      <c r="C24" s="3">
        <v>122276</v>
      </c>
      <c r="D24" s="3">
        <v>0</v>
      </c>
      <c r="E24" s="3">
        <v>586</v>
      </c>
      <c r="F24" s="3">
        <v>0</v>
      </c>
      <c r="G24" s="3">
        <v>0</v>
      </c>
      <c r="H24" s="3">
        <v>10296</v>
      </c>
      <c r="I24" s="3">
        <v>2285</v>
      </c>
      <c r="J24" s="3">
        <v>173</v>
      </c>
      <c r="K24" s="6">
        <f>(I24+H24+G24+F24+E24+D24+C24)-(J24)</f>
        <v>4</v>
      </c>
    </row>
    <row r="25" spans="1:11" ht="12.75">
      <c r="A25" t="s">
        <v>428</v>
      </c>
      <c r="B25" s="7">
        <v>184</v>
      </c>
      <c r="C25" s="3">
        <v>304895</v>
      </c>
      <c r="D25" s="3">
        <v>0</v>
      </c>
      <c r="E25" s="3">
        <v>5470</v>
      </c>
      <c r="F25" s="3">
        <v>0</v>
      </c>
      <c r="G25" s="3">
        <v>0</v>
      </c>
      <c r="H25" s="3">
        <v>26056</v>
      </c>
      <c r="I25" s="3">
        <v>5857</v>
      </c>
      <c r="J25" s="3">
        <v>739</v>
      </c>
      <c r="K25" s="6">
        <f>(I25+H25+G25+F25+E25+D25+C25)-(J25)</f>
        <v>4</v>
      </c>
    </row>
    <row r="26" spans="1:11" ht="12.75">
      <c r="A26" t="s">
        <v>429</v>
      </c>
      <c r="B26" s="7">
        <v>1161.64</v>
      </c>
      <c r="C26" s="3">
        <v>1921571</v>
      </c>
      <c r="D26" s="3">
        <v>0</v>
      </c>
      <c r="E26" s="3">
        <v>10323</v>
      </c>
      <c r="F26" s="3">
        <v>0</v>
      </c>
      <c r="G26" s="3">
        <v>0</v>
      </c>
      <c r="H26" s="3">
        <v>164366</v>
      </c>
      <c r="I26" s="3">
        <v>36259</v>
      </c>
      <c r="J26" s="3">
        <v>3885</v>
      </c>
      <c r="K26" s="6">
        <f>(I26+H26+G26+F26+E26+D26+C26)-(J26)</f>
        <v>4</v>
      </c>
    </row>
    <row r="27" spans="1:11" ht="12.75">
      <c r="A27" t="s">
        <v>430</v>
      </c>
      <c r="B27" s="7">
        <v>218.4</v>
      </c>
      <c r="C27" s="3">
        <v>355863</v>
      </c>
      <c r="D27" s="3">
        <v>0</v>
      </c>
      <c r="E27" s="3">
        <v>9861</v>
      </c>
      <c r="F27" s="3">
        <v>0</v>
      </c>
      <c r="G27" s="3">
        <v>0</v>
      </c>
      <c r="H27" s="3">
        <v>30746</v>
      </c>
      <c r="I27" s="3">
        <v>6648</v>
      </c>
      <c r="J27" s="3">
        <v>34</v>
      </c>
      <c r="K27" s="6">
        <f>(I27+H27+G27+F27+E27+D27+C27)-(J27)</f>
        <v>4</v>
      </c>
    </row>
    <row r="28" spans="1:11" ht="12.75">
      <c r="A28" t="s">
        <v>431</v>
      </c>
      <c r="B28" s="7">
        <v>203.4</v>
      </c>
      <c r="C28" s="3">
        <v>328374</v>
      </c>
      <c r="D28" s="3">
        <v>0</v>
      </c>
      <c r="E28" s="3">
        <v>1542</v>
      </c>
      <c r="F28" s="3">
        <v>0</v>
      </c>
      <c r="G28" s="3">
        <v>0</v>
      </c>
      <c r="H28" s="3">
        <v>27564</v>
      </c>
      <c r="I28" s="3">
        <v>5642</v>
      </c>
      <c r="J28" s="3">
        <v>366</v>
      </c>
      <c r="K28" s="6">
        <f>(I28+H28+G28+F28+E28+D28+C28)-(J28)</f>
        <v>4</v>
      </c>
    </row>
    <row r="29" spans="1:11" ht="12.75">
      <c r="A29" t="s">
        <v>432</v>
      </c>
      <c r="B29" s="7">
        <v>43.3</v>
      </c>
      <c r="C29" s="3">
        <v>69239</v>
      </c>
      <c r="D29" s="3">
        <v>0</v>
      </c>
      <c r="E29" s="3">
        <v>0</v>
      </c>
      <c r="F29" s="3">
        <v>0</v>
      </c>
      <c r="G29" s="3">
        <v>0</v>
      </c>
      <c r="H29" s="3">
        <v>5792</v>
      </c>
      <c r="I29" s="3">
        <v>1565</v>
      </c>
      <c r="J29" s="3">
        <v>0</v>
      </c>
      <c r="K29" s="6">
        <f>(I29+H29+G29+F29+E29+D29+C29)-(J29)</f>
        <v>4</v>
      </c>
    </row>
    <row r="30" spans="1:11" ht="12.75">
      <c r="A30" t="s">
        <v>433</v>
      </c>
      <c r="B30" s="7">
        <v>208.78</v>
      </c>
      <c r="C30" s="3">
        <v>330265</v>
      </c>
      <c r="D30" s="3">
        <v>0</v>
      </c>
      <c r="E30" s="3">
        <v>848</v>
      </c>
      <c r="F30" s="3">
        <v>0</v>
      </c>
      <c r="G30" s="3">
        <v>0</v>
      </c>
      <c r="H30" s="3">
        <v>27755</v>
      </c>
      <c r="I30" s="3">
        <v>5327</v>
      </c>
      <c r="J30" s="3">
        <v>1050</v>
      </c>
      <c r="K30" s="6">
        <f>(I30+H30+G30+F30+E30+D30+C30)-(J30)</f>
        <v>4</v>
      </c>
    </row>
    <row r="31" spans="1:11" ht="12.75">
      <c r="A31" t="s">
        <v>434</v>
      </c>
      <c r="B31" s="7">
        <v>383.67</v>
      </c>
      <c r="C31" s="3">
        <v>606061</v>
      </c>
      <c r="D31" s="3">
        <v>0</v>
      </c>
      <c r="E31" s="3">
        <v>0</v>
      </c>
      <c r="F31" s="3">
        <v>0</v>
      </c>
      <c r="G31" s="3">
        <v>0</v>
      </c>
      <c r="H31" s="3">
        <v>51513</v>
      </c>
      <c r="I31" s="3">
        <v>11234</v>
      </c>
      <c r="J31" s="3">
        <v>1013</v>
      </c>
      <c r="K31" s="6">
        <f>(I31+H31+G31+F31+E31+D31+C31)-(J31)</f>
        <v>4</v>
      </c>
    </row>
    <row r="32" spans="1:11" ht="12.75">
      <c r="A32" t="s">
        <v>435</v>
      </c>
      <c r="B32" s="7">
        <v>305.9</v>
      </c>
      <c r="C32" s="3">
        <v>484260</v>
      </c>
      <c r="D32" s="3">
        <v>0</v>
      </c>
      <c r="E32" s="3">
        <v>8579</v>
      </c>
      <c r="F32" s="3">
        <v>0</v>
      </c>
      <c r="G32" s="3">
        <v>0</v>
      </c>
      <c r="H32" s="3">
        <v>41308</v>
      </c>
      <c r="I32" s="3">
        <v>8504</v>
      </c>
      <c r="J32" s="3">
        <v>1043</v>
      </c>
      <c r="K32" s="6">
        <f>(I32+H32+G32+F32+E32+D32+C32)-(J32)</f>
        <v>4</v>
      </c>
    </row>
    <row r="33" spans="1:11" ht="12.75">
      <c r="A33" t="s">
        <v>436</v>
      </c>
      <c r="B33" s="7">
        <v>205.9</v>
      </c>
      <c r="C33" s="3">
        <v>311605</v>
      </c>
      <c r="D33" s="3">
        <v>0</v>
      </c>
      <c r="E33" s="3">
        <v>70</v>
      </c>
      <c r="F33" s="3">
        <v>0</v>
      </c>
      <c r="G33" s="3">
        <v>0</v>
      </c>
      <c r="H33" s="3">
        <v>26122</v>
      </c>
      <c r="I33" s="3">
        <v>5961</v>
      </c>
      <c r="J33" s="3">
        <v>347</v>
      </c>
      <c r="K33" s="6">
        <f>(I33+H33+G33+F33+E33+D33+C33)-(J33)</f>
        <v>4</v>
      </c>
    </row>
    <row r="34" spans="1:11" ht="12.75">
      <c r="A34" t="s">
        <v>437</v>
      </c>
      <c r="B34" s="7">
        <v>125.16</v>
      </c>
      <c r="C34" s="3">
        <v>186991</v>
      </c>
      <c r="D34" s="3">
        <v>0</v>
      </c>
      <c r="E34" s="3">
        <v>227</v>
      </c>
      <c r="F34" s="3">
        <v>0</v>
      </c>
      <c r="G34" s="3">
        <v>0</v>
      </c>
      <c r="H34" s="3">
        <v>15696</v>
      </c>
      <c r="I34" s="3">
        <v>3523</v>
      </c>
      <c r="J34" s="3">
        <v>40</v>
      </c>
      <c r="K34" s="6">
        <f>(I34+H34+G34+F34+E34+D34+C34)-(J34)</f>
        <v>4</v>
      </c>
    </row>
    <row r="35" spans="1:11" ht="12.75">
      <c r="A35" t="s">
        <v>438</v>
      </c>
      <c r="B35" s="7">
        <v>38</v>
      </c>
      <c r="C35" s="3">
        <v>57670</v>
      </c>
      <c r="D35" s="3">
        <v>0</v>
      </c>
      <c r="E35" s="3">
        <v>709</v>
      </c>
      <c r="F35" s="3">
        <v>0</v>
      </c>
      <c r="G35" s="3">
        <v>0</v>
      </c>
      <c r="H35" s="3">
        <v>4941</v>
      </c>
      <c r="I35" s="3">
        <v>1342</v>
      </c>
      <c r="J35" s="3">
        <v>0</v>
      </c>
      <c r="K35" s="6">
        <f>(I35+H35+G35+F35+E35+D35+C35)-(J35)</f>
        <v>4</v>
      </c>
    </row>
    <row r="36" spans="1:11" ht="12.75">
      <c r="A36" t="s">
        <v>439</v>
      </c>
      <c r="B36" s="7">
        <v>33.96</v>
      </c>
      <c r="C36" s="3">
        <v>49738</v>
      </c>
      <c r="D36" s="3">
        <v>0</v>
      </c>
      <c r="E36" s="3">
        <v>0</v>
      </c>
      <c r="F36" s="3">
        <v>0</v>
      </c>
      <c r="G36" s="3">
        <v>0</v>
      </c>
      <c r="H36" s="3">
        <v>4169</v>
      </c>
      <c r="I36" s="3">
        <v>917</v>
      </c>
      <c r="J36" s="3">
        <v>0</v>
      </c>
      <c r="K36" s="6">
        <f>(I36+H36+G36+F36+E36+D36+C36)-(J36)</f>
        <v>4</v>
      </c>
    </row>
    <row r="37" spans="1:11" ht="12.75">
      <c r="A37" t="s">
        <v>440</v>
      </c>
      <c r="B37" s="7">
        <v>60</v>
      </c>
      <c r="C37" s="3">
        <v>85953</v>
      </c>
      <c r="D37" s="3">
        <v>0</v>
      </c>
      <c r="E37" s="3">
        <v>0</v>
      </c>
      <c r="F37" s="3">
        <v>0</v>
      </c>
      <c r="G37" s="3">
        <v>0</v>
      </c>
      <c r="H37" s="3">
        <v>7204</v>
      </c>
      <c r="I37" s="3">
        <v>1580</v>
      </c>
      <c r="J37" s="3">
        <v>63</v>
      </c>
      <c r="K37" s="6">
        <f>(I37+H37+G37+F37+E37+D37+C37)-(J37)</f>
        <v>4</v>
      </c>
    </row>
    <row r="38" spans="1:11" ht="12.75">
      <c r="A38" t="s">
        <v>441</v>
      </c>
      <c r="B38" s="7">
        <v>36</v>
      </c>
      <c r="C38" s="3">
        <v>50840</v>
      </c>
      <c r="D38" s="3">
        <v>0</v>
      </c>
      <c r="E38" s="3">
        <v>0</v>
      </c>
      <c r="F38" s="3">
        <v>0</v>
      </c>
      <c r="G38" s="3">
        <v>0</v>
      </c>
      <c r="H38" s="3">
        <v>4261</v>
      </c>
      <c r="I38" s="3">
        <v>940</v>
      </c>
      <c r="J38" s="3">
        <v>103</v>
      </c>
      <c r="K38" s="6">
        <f>(I38+H38+G38+F38+E38+D38+C38)-(J38)</f>
        <v>4</v>
      </c>
    </row>
    <row r="39" spans="1:11" ht="12.75">
      <c r="A39" s="2" t="s">
        <v>407</v>
      </c>
      <c r="B39" s="8">
        <f>SUM(B7:B38)</f>
        <v>4</v>
      </c>
      <c r="C39" s="6">
        <f>SUM(C7:C38)</f>
        <v>4</v>
      </c>
      <c r="D39" s="6">
        <f>SUM(D7:D38)</f>
        <v>4</v>
      </c>
      <c r="E39" s="6">
        <f>SUM(E7:E38)</f>
        <v>4</v>
      </c>
      <c r="F39" s="6">
        <f>SUM(F7:F38)</f>
        <v>4</v>
      </c>
      <c r="G39" s="6">
        <f>SUM(G7:G38)</f>
        <v>4</v>
      </c>
      <c r="H39" s="6">
        <f>SUM(H7:H38)</f>
        <v>4</v>
      </c>
      <c r="I39" s="6">
        <f>SUM(I7:I38)</f>
        <v>4</v>
      </c>
      <c r="J39" s="6">
        <f>SUM(J7:J38)</f>
        <v>4</v>
      </c>
      <c r="K39" s="6">
        <f>SUM(K7:K38)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552</v>
      </c>
    </row>
    <row r="5" ht="12.75">
      <c r="A5" s="2" t="s">
        <v>553</v>
      </c>
    </row>
    <row r="6" spans="1:9" ht="12.75">
      <c r="A6" s="2" t="s">
        <v>402</v>
      </c>
      <c r="B6" s="2" t="s">
        <v>554</v>
      </c>
      <c r="C6" s="2" t="s">
        <v>555</v>
      </c>
      <c r="D6" s="2" t="s">
        <v>556</v>
      </c>
      <c r="E6" s="2" t="s">
        <v>557</v>
      </c>
      <c r="F6" s="2" t="s">
        <v>558</v>
      </c>
      <c r="G6" s="2" t="s">
        <v>559</v>
      </c>
      <c r="H6" s="2" t="s">
        <v>560</v>
      </c>
      <c r="I6" s="2" t="s">
        <v>561</v>
      </c>
    </row>
    <row r="7" spans="1:9" ht="12.75">
      <c r="A7" s="2" t="s">
        <v>411</v>
      </c>
      <c r="B7">
        <v>26067</v>
      </c>
      <c r="C7">
        <v>0</v>
      </c>
      <c r="D7">
        <v>0</v>
      </c>
      <c r="E7">
        <v>3663702</v>
      </c>
      <c r="F7">
        <v>0</v>
      </c>
      <c r="G7">
        <v>0</v>
      </c>
      <c r="H7">
        <v>7957</v>
      </c>
      <c r="I7">
        <v>0</v>
      </c>
    </row>
    <row r="8" spans="1:9" ht="12.75">
      <c r="A8" s="2" t="s">
        <v>412</v>
      </c>
      <c r="B8">
        <v>2310</v>
      </c>
      <c r="C8">
        <v>0</v>
      </c>
      <c r="D8">
        <v>0</v>
      </c>
      <c r="E8">
        <v>350151</v>
      </c>
      <c r="F8">
        <v>0</v>
      </c>
      <c r="G8">
        <v>0</v>
      </c>
      <c r="H8">
        <v>0</v>
      </c>
      <c r="I8">
        <v>0</v>
      </c>
    </row>
    <row r="9" spans="1:9" ht="12.75">
      <c r="A9" s="2" t="s">
        <v>413</v>
      </c>
      <c r="B9">
        <v>11982</v>
      </c>
      <c r="C9">
        <v>0</v>
      </c>
      <c r="D9">
        <v>0</v>
      </c>
      <c r="E9">
        <v>1514019</v>
      </c>
      <c r="F9">
        <v>389128</v>
      </c>
      <c r="G9">
        <v>137923</v>
      </c>
      <c r="H9">
        <v>63379</v>
      </c>
      <c r="I9">
        <v>9973</v>
      </c>
    </row>
    <row r="10" spans="1:9" ht="12.75">
      <c r="A10" s="2" t="s">
        <v>414</v>
      </c>
      <c r="B10">
        <v>15197</v>
      </c>
      <c r="C10">
        <v>0</v>
      </c>
      <c r="D10">
        <v>0</v>
      </c>
      <c r="E10">
        <v>1390766</v>
      </c>
      <c r="F10">
        <v>368479</v>
      </c>
      <c r="G10">
        <v>188091</v>
      </c>
      <c r="H10">
        <v>10064</v>
      </c>
      <c r="I10">
        <v>2384</v>
      </c>
    </row>
    <row r="11" spans="1:9" ht="12.75">
      <c r="A11" s="2" t="s">
        <v>415</v>
      </c>
      <c r="B11">
        <v>8127</v>
      </c>
      <c r="C11">
        <v>0</v>
      </c>
      <c r="D11">
        <v>0</v>
      </c>
      <c r="E11">
        <v>671137</v>
      </c>
      <c r="F11">
        <v>167415</v>
      </c>
      <c r="G11">
        <v>106544</v>
      </c>
      <c r="H11">
        <v>4483</v>
      </c>
      <c r="I11">
        <v>41938</v>
      </c>
    </row>
    <row r="12" spans="1:9" ht="12.75">
      <c r="A12" s="2" t="s">
        <v>416</v>
      </c>
      <c r="B12">
        <v>5951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s="2" t="s">
        <v>417</v>
      </c>
      <c r="B13">
        <v>10200</v>
      </c>
      <c r="C13">
        <v>0</v>
      </c>
      <c r="D13">
        <v>0</v>
      </c>
      <c r="E13">
        <v>924694</v>
      </c>
      <c r="F13">
        <v>238427</v>
      </c>
      <c r="G13">
        <v>137362</v>
      </c>
      <c r="H13">
        <v>0</v>
      </c>
      <c r="I13">
        <v>0</v>
      </c>
    </row>
    <row r="14" spans="1:9" ht="12.75">
      <c r="A14" s="2" t="s">
        <v>418</v>
      </c>
      <c r="B14">
        <v>387</v>
      </c>
      <c r="C14">
        <v>0</v>
      </c>
      <c r="D14">
        <v>0</v>
      </c>
      <c r="E14">
        <v>0</v>
      </c>
      <c r="F14">
        <v>0</v>
      </c>
      <c r="G14">
        <v>5926</v>
      </c>
      <c r="H14">
        <v>0</v>
      </c>
      <c r="I14">
        <v>0</v>
      </c>
    </row>
    <row r="15" spans="1:9" ht="12.75">
      <c r="A15" s="2" t="s">
        <v>419</v>
      </c>
      <c r="B15">
        <v>6910</v>
      </c>
      <c r="C15">
        <v>0</v>
      </c>
      <c r="D15">
        <v>0</v>
      </c>
      <c r="E15">
        <v>348505</v>
      </c>
      <c r="F15">
        <v>83567</v>
      </c>
      <c r="G15">
        <v>101745</v>
      </c>
      <c r="H15">
        <v>0</v>
      </c>
      <c r="I15">
        <v>7020</v>
      </c>
    </row>
    <row r="16" spans="1:9" ht="12.75">
      <c r="A16" s="2" t="s">
        <v>420</v>
      </c>
      <c r="B16">
        <v>18431</v>
      </c>
      <c r="C16">
        <v>0</v>
      </c>
      <c r="D16">
        <v>0</v>
      </c>
      <c r="E16">
        <v>766940</v>
      </c>
      <c r="F16">
        <v>197607</v>
      </c>
      <c r="G16">
        <v>289037</v>
      </c>
      <c r="H16">
        <v>56659</v>
      </c>
      <c r="I16">
        <v>22578</v>
      </c>
    </row>
    <row r="17" spans="1:9" ht="12.75">
      <c r="A17" s="2" t="s">
        <v>421</v>
      </c>
      <c r="B17">
        <v>13454</v>
      </c>
      <c r="C17">
        <v>0</v>
      </c>
      <c r="D17">
        <v>0</v>
      </c>
      <c r="E17">
        <v>0</v>
      </c>
      <c r="F17">
        <v>0</v>
      </c>
      <c r="G17">
        <v>176455</v>
      </c>
      <c r="H17">
        <v>3825</v>
      </c>
      <c r="I17">
        <v>60872</v>
      </c>
    </row>
    <row r="18" spans="1:9" ht="12.75">
      <c r="A18" s="2" t="s">
        <v>422</v>
      </c>
      <c r="B18">
        <v>4090</v>
      </c>
      <c r="C18">
        <v>0</v>
      </c>
      <c r="D18">
        <v>0</v>
      </c>
      <c r="E18">
        <v>0</v>
      </c>
      <c r="F18">
        <v>0</v>
      </c>
      <c r="G18">
        <v>56390</v>
      </c>
      <c r="H18">
        <v>3968</v>
      </c>
      <c r="I18">
        <v>14884</v>
      </c>
    </row>
    <row r="19" spans="1:9" ht="12.75">
      <c r="A19" s="2" t="s">
        <v>423</v>
      </c>
      <c r="B19">
        <v>7346</v>
      </c>
      <c r="C19">
        <v>0</v>
      </c>
      <c r="D19">
        <v>0</v>
      </c>
      <c r="E19">
        <v>0</v>
      </c>
      <c r="F19">
        <v>0</v>
      </c>
      <c r="G19">
        <v>103454</v>
      </c>
      <c r="H19">
        <v>5281</v>
      </c>
      <c r="I19">
        <v>2227</v>
      </c>
    </row>
    <row r="20" spans="1:9" ht="12.75">
      <c r="A20" s="2" t="s">
        <v>424</v>
      </c>
      <c r="B20">
        <v>5457</v>
      </c>
      <c r="C20">
        <v>0</v>
      </c>
      <c r="D20">
        <v>0</v>
      </c>
      <c r="E20">
        <v>0</v>
      </c>
      <c r="F20">
        <v>0</v>
      </c>
      <c r="G20">
        <v>79859</v>
      </c>
      <c r="H20">
        <v>2130</v>
      </c>
      <c r="I20">
        <v>22992</v>
      </c>
    </row>
    <row r="21" spans="1:9" ht="12.75">
      <c r="A21" s="2" t="s">
        <v>425</v>
      </c>
      <c r="B21">
        <v>17403</v>
      </c>
      <c r="C21">
        <v>0</v>
      </c>
      <c r="D21">
        <v>0</v>
      </c>
      <c r="E21">
        <v>0</v>
      </c>
      <c r="F21">
        <v>0</v>
      </c>
      <c r="G21">
        <v>260752</v>
      </c>
      <c r="H21">
        <v>18475</v>
      </c>
      <c r="I21">
        <v>25172</v>
      </c>
    </row>
    <row r="22" spans="1:9" ht="12.75">
      <c r="A22" s="2" t="s">
        <v>426</v>
      </c>
      <c r="B22">
        <v>2740</v>
      </c>
      <c r="C22">
        <v>0</v>
      </c>
      <c r="D22">
        <v>0</v>
      </c>
      <c r="E22">
        <v>0</v>
      </c>
      <c r="F22">
        <v>0</v>
      </c>
      <c r="G22">
        <v>33909</v>
      </c>
      <c r="H22">
        <v>6760</v>
      </c>
      <c r="I22">
        <v>21003</v>
      </c>
    </row>
    <row r="23" spans="1:9" ht="12.75">
      <c r="A23" s="2" t="s">
        <v>427</v>
      </c>
      <c r="B23">
        <v>224</v>
      </c>
      <c r="C23">
        <v>0</v>
      </c>
      <c r="D23">
        <v>0</v>
      </c>
      <c r="E23">
        <v>0</v>
      </c>
      <c r="F23">
        <v>0</v>
      </c>
      <c r="G23">
        <v>2791</v>
      </c>
      <c r="H23">
        <v>0</v>
      </c>
      <c r="I23">
        <v>0</v>
      </c>
    </row>
    <row r="24" spans="1:9" ht="12.75">
      <c r="A24" s="2" t="s">
        <v>428</v>
      </c>
      <c r="B24">
        <v>574</v>
      </c>
      <c r="C24">
        <v>0</v>
      </c>
      <c r="D24">
        <v>0</v>
      </c>
      <c r="E24">
        <v>0</v>
      </c>
      <c r="F24">
        <v>0</v>
      </c>
      <c r="G24">
        <v>7228</v>
      </c>
      <c r="H24">
        <v>792</v>
      </c>
      <c r="I24">
        <v>0</v>
      </c>
    </row>
    <row r="25" spans="1:9" ht="12.75">
      <c r="A25" s="2" t="s">
        <v>429</v>
      </c>
      <c r="B25">
        <v>3509</v>
      </c>
      <c r="C25">
        <v>0</v>
      </c>
      <c r="D25">
        <v>0</v>
      </c>
      <c r="E25">
        <v>0</v>
      </c>
      <c r="F25">
        <v>0</v>
      </c>
      <c r="G25">
        <v>45545</v>
      </c>
      <c r="H25">
        <v>0</v>
      </c>
      <c r="I25">
        <v>24450</v>
      </c>
    </row>
    <row r="26" spans="1:9" ht="12.75">
      <c r="A26" s="2" t="s">
        <v>430</v>
      </c>
      <c r="B26">
        <v>663</v>
      </c>
      <c r="C26">
        <v>0</v>
      </c>
      <c r="D26">
        <v>0</v>
      </c>
      <c r="E26">
        <v>0</v>
      </c>
      <c r="F26">
        <v>0</v>
      </c>
      <c r="G26">
        <v>8585</v>
      </c>
      <c r="H26">
        <v>1133</v>
      </c>
      <c r="I26">
        <v>0</v>
      </c>
    </row>
    <row r="27" spans="1:9" ht="12.75">
      <c r="A27" s="2" t="s">
        <v>431</v>
      </c>
      <c r="B27">
        <v>598</v>
      </c>
      <c r="C27">
        <v>0</v>
      </c>
      <c r="D27">
        <v>0</v>
      </c>
      <c r="E27">
        <v>0</v>
      </c>
      <c r="F27">
        <v>0</v>
      </c>
      <c r="G27">
        <v>7907</v>
      </c>
      <c r="H27">
        <v>0</v>
      </c>
      <c r="I27">
        <v>0</v>
      </c>
    </row>
    <row r="28" spans="1:9" ht="12.75">
      <c r="A28" s="2" t="s">
        <v>432</v>
      </c>
      <c r="B28">
        <v>130</v>
      </c>
      <c r="C28">
        <v>0</v>
      </c>
      <c r="D28">
        <v>0</v>
      </c>
      <c r="E28">
        <v>0</v>
      </c>
      <c r="F28">
        <v>0</v>
      </c>
      <c r="G28">
        <v>1705</v>
      </c>
      <c r="H28">
        <v>107</v>
      </c>
      <c r="I28">
        <v>0</v>
      </c>
    </row>
    <row r="29" spans="1:9" ht="12.75">
      <c r="A29" s="2" t="s">
        <v>433</v>
      </c>
      <c r="B29">
        <v>604</v>
      </c>
      <c r="C29">
        <v>0</v>
      </c>
      <c r="D29">
        <v>0</v>
      </c>
      <c r="E29">
        <v>0</v>
      </c>
      <c r="F29">
        <v>0</v>
      </c>
      <c r="G29">
        <v>8072</v>
      </c>
      <c r="H29">
        <v>0</v>
      </c>
      <c r="I29">
        <v>2745</v>
      </c>
    </row>
    <row r="30" spans="1:9" ht="12.75">
      <c r="A30" s="2" t="s">
        <v>434</v>
      </c>
      <c r="B30">
        <v>1106</v>
      </c>
      <c r="C30">
        <v>0</v>
      </c>
      <c r="D30">
        <v>0</v>
      </c>
      <c r="E30">
        <v>0</v>
      </c>
      <c r="F30">
        <v>0</v>
      </c>
      <c r="G30">
        <v>15084</v>
      </c>
      <c r="H30">
        <v>55</v>
      </c>
      <c r="I30">
        <v>0</v>
      </c>
    </row>
    <row r="31" spans="1:9" ht="12.75">
      <c r="A31" s="2" t="s">
        <v>435</v>
      </c>
      <c r="B31">
        <v>843</v>
      </c>
      <c r="C31">
        <v>0</v>
      </c>
      <c r="D31">
        <v>0</v>
      </c>
      <c r="E31">
        <v>0</v>
      </c>
      <c r="F31">
        <v>0</v>
      </c>
      <c r="G31">
        <v>12048</v>
      </c>
      <c r="H31">
        <v>0</v>
      </c>
      <c r="I31">
        <v>0</v>
      </c>
    </row>
    <row r="32" spans="1:9" ht="12.75">
      <c r="A32" s="2" t="s">
        <v>436</v>
      </c>
      <c r="B32">
        <v>602</v>
      </c>
      <c r="C32">
        <v>0</v>
      </c>
      <c r="D32">
        <v>0</v>
      </c>
      <c r="E32">
        <v>0</v>
      </c>
      <c r="F32">
        <v>0</v>
      </c>
      <c r="G32">
        <v>8063</v>
      </c>
      <c r="H32">
        <v>0</v>
      </c>
      <c r="I32">
        <v>0</v>
      </c>
    </row>
    <row r="33" spans="1:9" ht="12.75">
      <c r="A33" s="2" t="s">
        <v>437</v>
      </c>
      <c r="B33">
        <v>346</v>
      </c>
      <c r="C33">
        <v>0</v>
      </c>
      <c r="D33">
        <v>0</v>
      </c>
      <c r="E33">
        <v>0</v>
      </c>
      <c r="F33">
        <v>0</v>
      </c>
      <c r="G33">
        <v>4920</v>
      </c>
      <c r="H33">
        <v>177</v>
      </c>
      <c r="I33">
        <v>0</v>
      </c>
    </row>
    <row r="34" spans="1:9" ht="12.75">
      <c r="A34" s="2" t="s">
        <v>438</v>
      </c>
      <c r="B34">
        <v>121</v>
      </c>
      <c r="C34">
        <v>0</v>
      </c>
      <c r="D34">
        <v>0</v>
      </c>
      <c r="E34">
        <v>0</v>
      </c>
      <c r="F34">
        <v>0</v>
      </c>
      <c r="G34">
        <v>1231</v>
      </c>
      <c r="H34">
        <v>402</v>
      </c>
      <c r="I34">
        <v>0</v>
      </c>
    </row>
    <row r="35" spans="1:9" ht="12.75">
      <c r="A35" s="2" t="s">
        <v>439</v>
      </c>
      <c r="B35">
        <v>90</v>
      </c>
      <c r="C35">
        <v>0</v>
      </c>
      <c r="D35">
        <v>0</v>
      </c>
      <c r="E35">
        <v>0</v>
      </c>
      <c r="F35">
        <v>0</v>
      </c>
      <c r="G35">
        <v>1102</v>
      </c>
      <c r="H35">
        <v>0</v>
      </c>
      <c r="I35">
        <v>0</v>
      </c>
    </row>
    <row r="36" spans="1:9" ht="12.75">
      <c r="A36" s="2" t="s">
        <v>440</v>
      </c>
      <c r="B36">
        <v>155</v>
      </c>
      <c r="C36">
        <v>0</v>
      </c>
      <c r="D36">
        <v>0</v>
      </c>
      <c r="E36">
        <v>0</v>
      </c>
      <c r="F36">
        <v>0</v>
      </c>
      <c r="G36">
        <v>1944</v>
      </c>
      <c r="H36">
        <v>0</v>
      </c>
      <c r="I36">
        <v>0</v>
      </c>
    </row>
    <row r="37" spans="1:9" ht="12.75">
      <c r="A37" s="2" t="s">
        <v>441</v>
      </c>
      <c r="B37">
        <v>92</v>
      </c>
      <c r="C37">
        <v>0</v>
      </c>
      <c r="D37">
        <v>0</v>
      </c>
      <c r="E37">
        <v>0</v>
      </c>
      <c r="F37">
        <v>0</v>
      </c>
      <c r="G37">
        <v>1165</v>
      </c>
      <c r="H37">
        <v>0</v>
      </c>
      <c r="I37">
        <v>0</v>
      </c>
    </row>
    <row r="38" spans="1:9" ht="12.75">
      <c r="A38" s="2" t="s">
        <v>164</v>
      </c>
      <c r="B38" s="2">
        <f>SUM(B7:B37)</f>
        <v>4</v>
      </c>
      <c r="C38" s="2">
        <f>SUM(C7:C37)</f>
        <v>4</v>
      </c>
      <c r="D38" s="2">
        <f>SUM(D7:D37)</f>
        <v>4</v>
      </c>
      <c r="E38" s="2">
        <f>SUM(E7:E37)</f>
        <v>4</v>
      </c>
      <c r="F38" s="2">
        <f>SUM(F7:F37)</f>
        <v>4</v>
      </c>
      <c r="G38" s="2">
        <f>SUM(G7:G37)</f>
        <v>4</v>
      </c>
      <c r="H38" s="2">
        <f>SUM(H7:H37)</f>
        <v>4</v>
      </c>
      <c r="I38" s="2">
        <f>SUM(I7:I37)</f>
        <v>4</v>
      </c>
    </row>
    <row r="40" ht="12.75">
      <c r="A40" s="2" t="s">
        <v>562</v>
      </c>
    </row>
    <row r="41" spans="1:15" ht="12.75">
      <c r="A41" s="2" t="s">
        <v>402</v>
      </c>
      <c r="B41" s="2" t="s">
        <v>563</v>
      </c>
      <c r="C41" s="2" t="s">
        <v>564</v>
      </c>
      <c r="D41" s="2" t="s">
        <v>565</v>
      </c>
      <c r="E41" s="2" t="s">
        <v>566</v>
      </c>
      <c r="F41" s="2" t="s">
        <v>567</v>
      </c>
      <c r="G41" s="2" t="s">
        <v>568</v>
      </c>
      <c r="H41" s="2" t="s">
        <v>569</v>
      </c>
      <c r="I41" s="2" t="s">
        <v>570</v>
      </c>
      <c r="J41" s="2" t="s">
        <v>571</v>
      </c>
      <c r="K41" s="2" t="s">
        <v>572</v>
      </c>
      <c r="L41" s="2" t="s">
        <v>573</v>
      </c>
      <c r="M41" s="2" t="s">
        <v>574</v>
      </c>
      <c r="N41" s="2" t="s">
        <v>575</v>
      </c>
      <c r="O41" s="2" t="s">
        <v>576</v>
      </c>
    </row>
    <row r="42" spans="1:15" ht="12.75">
      <c r="A42" s="2" t="s">
        <v>411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466</v>
      </c>
      <c r="O42">
        <v>0</v>
      </c>
    </row>
    <row r="43" spans="1:15" ht="12.75">
      <c r="A43" s="2" t="s">
        <v>412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53647</v>
      </c>
      <c r="O43">
        <v>0</v>
      </c>
    </row>
    <row r="44" spans="1:15" ht="12.75">
      <c r="A44" s="2" t="s">
        <v>413</v>
      </c>
      <c r="B44">
        <v>0</v>
      </c>
      <c r="C44">
        <v>3870</v>
      </c>
      <c r="D44">
        <v>0</v>
      </c>
      <c r="E44">
        <v>83469</v>
      </c>
      <c r="F44">
        <v>306768</v>
      </c>
      <c r="G44">
        <v>6738</v>
      </c>
      <c r="H44">
        <v>0</v>
      </c>
      <c r="I44">
        <v>121595</v>
      </c>
      <c r="J44">
        <v>0</v>
      </c>
      <c r="K44">
        <v>4409</v>
      </c>
      <c r="L44">
        <v>0</v>
      </c>
      <c r="M44">
        <v>381</v>
      </c>
      <c r="N44">
        <v>61734</v>
      </c>
      <c r="O44">
        <v>3578</v>
      </c>
    </row>
    <row r="45" spans="1:15" ht="12.75">
      <c r="A45" s="2" t="s">
        <v>414</v>
      </c>
      <c r="B45">
        <v>21661</v>
      </c>
      <c r="C45">
        <v>16847</v>
      </c>
      <c r="D45">
        <v>0</v>
      </c>
      <c r="E45">
        <v>211839</v>
      </c>
      <c r="F45">
        <v>705536</v>
      </c>
      <c r="G45">
        <v>0</v>
      </c>
      <c r="H45">
        <v>0</v>
      </c>
      <c r="I45">
        <v>0</v>
      </c>
      <c r="J45">
        <v>0</v>
      </c>
      <c r="K45">
        <v>6022</v>
      </c>
      <c r="L45">
        <v>0</v>
      </c>
      <c r="M45">
        <v>505</v>
      </c>
      <c r="N45">
        <v>47976</v>
      </c>
      <c r="O45">
        <v>19644</v>
      </c>
    </row>
    <row r="46" spans="1:15" ht="12.75">
      <c r="A46" s="2" t="s">
        <v>415</v>
      </c>
      <c r="B46">
        <v>11201</v>
      </c>
      <c r="C46">
        <v>23356</v>
      </c>
      <c r="D46">
        <v>0</v>
      </c>
      <c r="E46">
        <v>123142</v>
      </c>
      <c r="F46">
        <v>447145</v>
      </c>
      <c r="G46">
        <v>2862</v>
      </c>
      <c r="H46">
        <v>0</v>
      </c>
      <c r="I46">
        <v>79606</v>
      </c>
      <c r="J46">
        <v>0</v>
      </c>
      <c r="K46">
        <v>10253</v>
      </c>
      <c r="L46">
        <v>0</v>
      </c>
      <c r="M46">
        <v>679</v>
      </c>
      <c r="N46">
        <v>11098</v>
      </c>
      <c r="O46">
        <v>13187</v>
      </c>
    </row>
    <row r="47" spans="1:15" ht="12.75">
      <c r="A47" s="2" t="s">
        <v>416</v>
      </c>
      <c r="B47">
        <v>0</v>
      </c>
      <c r="C47">
        <v>3794</v>
      </c>
      <c r="D47">
        <v>0</v>
      </c>
      <c r="E47">
        <v>417</v>
      </c>
      <c r="F47">
        <v>41402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96875</v>
      </c>
      <c r="O47">
        <v>38740</v>
      </c>
    </row>
    <row r="48" spans="1:15" ht="12.75">
      <c r="A48" s="2" t="s">
        <v>417</v>
      </c>
      <c r="B48">
        <v>10923</v>
      </c>
      <c r="C48">
        <v>9222</v>
      </c>
      <c r="D48">
        <v>0</v>
      </c>
      <c r="E48">
        <v>176114</v>
      </c>
      <c r="F48">
        <v>565701</v>
      </c>
      <c r="G48">
        <v>116</v>
      </c>
      <c r="H48">
        <v>0</v>
      </c>
      <c r="I48">
        <v>185884</v>
      </c>
      <c r="J48">
        <v>0</v>
      </c>
      <c r="K48">
        <v>19778</v>
      </c>
      <c r="L48">
        <v>0</v>
      </c>
      <c r="M48">
        <v>35</v>
      </c>
      <c r="N48">
        <v>11745</v>
      </c>
      <c r="O48">
        <v>6956</v>
      </c>
    </row>
    <row r="49" spans="1:15" ht="12.75">
      <c r="A49" s="2" t="s">
        <v>418</v>
      </c>
      <c r="B49">
        <v>153741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1613</v>
      </c>
      <c r="L49">
        <v>0</v>
      </c>
      <c r="M49">
        <v>0</v>
      </c>
      <c r="N49">
        <v>0</v>
      </c>
      <c r="O49">
        <v>0</v>
      </c>
    </row>
    <row r="50" spans="1:15" ht="12.75">
      <c r="A50" s="2" t="s">
        <v>419</v>
      </c>
      <c r="B50">
        <v>0</v>
      </c>
      <c r="C50">
        <v>17952</v>
      </c>
      <c r="D50">
        <v>0</v>
      </c>
      <c r="E50">
        <v>130987</v>
      </c>
      <c r="F50">
        <v>525281</v>
      </c>
      <c r="G50">
        <v>1128</v>
      </c>
      <c r="H50">
        <v>0</v>
      </c>
      <c r="I50">
        <v>37224</v>
      </c>
      <c r="J50">
        <v>0</v>
      </c>
      <c r="K50">
        <v>26036</v>
      </c>
      <c r="L50">
        <v>0</v>
      </c>
      <c r="M50">
        <v>69</v>
      </c>
      <c r="N50">
        <v>13565</v>
      </c>
      <c r="O50">
        <v>11149</v>
      </c>
    </row>
    <row r="51" spans="1:15" ht="12.75">
      <c r="A51" s="2" t="s">
        <v>420</v>
      </c>
      <c r="B51">
        <v>66699</v>
      </c>
      <c r="C51">
        <v>44889</v>
      </c>
      <c r="D51">
        <v>0</v>
      </c>
      <c r="E51">
        <v>582524</v>
      </c>
      <c r="F51">
        <v>1896986</v>
      </c>
      <c r="G51">
        <v>10715</v>
      </c>
      <c r="H51">
        <v>0</v>
      </c>
      <c r="I51">
        <v>0</v>
      </c>
      <c r="J51">
        <v>0</v>
      </c>
      <c r="K51">
        <v>88010</v>
      </c>
      <c r="L51">
        <v>0</v>
      </c>
      <c r="M51">
        <v>913</v>
      </c>
      <c r="N51">
        <v>233497</v>
      </c>
      <c r="O51">
        <v>15455</v>
      </c>
    </row>
    <row r="52" spans="1:15" ht="12.75">
      <c r="A52" s="2" t="s">
        <v>421</v>
      </c>
      <c r="B52">
        <v>20983</v>
      </c>
      <c r="C52">
        <v>83044</v>
      </c>
      <c r="D52">
        <v>0</v>
      </c>
      <c r="E52">
        <v>140182</v>
      </c>
      <c r="F52">
        <v>1502017</v>
      </c>
      <c r="G52">
        <v>5057</v>
      </c>
      <c r="H52">
        <v>0</v>
      </c>
      <c r="I52">
        <v>0</v>
      </c>
      <c r="J52">
        <v>0</v>
      </c>
      <c r="K52">
        <v>54234</v>
      </c>
      <c r="L52">
        <v>0</v>
      </c>
      <c r="M52">
        <v>1371</v>
      </c>
      <c r="N52">
        <v>44950</v>
      </c>
      <c r="O52">
        <v>25951</v>
      </c>
    </row>
    <row r="53" spans="1:15" ht="12.75">
      <c r="A53" s="2" t="s">
        <v>422</v>
      </c>
      <c r="B53">
        <v>9512</v>
      </c>
      <c r="C53">
        <v>20825</v>
      </c>
      <c r="D53">
        <v>0</v>
      </c>
      <c r="E53">
        <v>33594</v>
      </c>
      <c r="F53">
        <v>431690</v>
      </c>
      <c r="G53">
        <v>556</v>
      </c>
      <c r="H53">
        <v>0</v>
      </c>
      <c r="I53">
        <v>0</v>
      </c>
      <c r="J53">
        <v>0</v>
      </c>
      <c r="K53">
        <v>18421</v>
      </c>
      <c r="L53">
        <v>0</v>
      </c>
      <c r="M53">
        <v>519</v>
      </c>
      <c r="N53">
        <v>5767</v>
      </c>
      <c r="O53">
        <v>6737</v>
      </c>
    </row>
    <row r="54" spans="1:15" ht="12.75">
      <c r="A54" s="2" t="s">
        <v>423</v>
      </c>
      <c r="B54">
        <v>90663</v>
      </c>
      <c r="C54">
        <v>27234</v>
      </c>
      <c r="D54">
        <v>0</v>
      </c>
      <c r="E54">
        <v>78602</v>
      </c>
      <c r="F54">
        <v>838329</v>
      </c>
      <c r="G54">
        <v>190</v>
      </c>
      <c r="H54">
        <v>0</v>
      </c>
      <c r="I54">
        <v>0</v>
      </c>
      <c r="J54">
        <v>0</v>
      </c>
      <c r="K54">
        <v>37529</v>
      </c>
      <c r="L54">
        <v>0</v>
      </c>
      <c r="M54">
        <v>583</v>
      </c>
      <c r="N54">
        <v>10213</v>
      </c>
      <c r="O54">
        <v>15885</v>
      </c>
    </row>
    <row r="55" spans="1:15" ht="12.75">
      <c r="A55" s="2" t="s">
        <v>424</v>
      </c>
      <c r="B55">
        <v>9478</v>
      </c>
      <c r="C55">
        <v>26937</v>
      </c>
      <c r="D55">
        <v>0</v>
      </c>
      <c r="E55">
        <v>37657</v>
      </c>
      <c r="F55">
        <v>557409</v>
      </c>
      <c r="G55">
        <v>0</v>
      </c>
      <c r="H55">
        <v>0</v>
      </c>
      <c r="I55">
        <v>0</v>
      </c>
      <c r="J55">
        <v>0</v>
      </c>
      <c r="K55">
        <v>31898</v>
      </c>
      <c r="L55">
        <v>0</v>
      </c>
      <c r="M55">
        <v>305</v>
      </c>
      <c r="N55">
        <v>20728</v>
      </c>
      <c r="O55">
        <v>4706</v>
      </c>
    </row>
    <row r="56" spans="1:15" ht="12.75">
      <c r="A56" s="2" t="s">
        <v>425</v>
      </c>
      <c r="B56">
        <v>353561</v>
      </c>
      <c r="C56">
        <v>71659</v>
      </c>
      <c r="D56">
        <v>0</v>
      </c>
      <c r="E56">
        <v>215323</v>
      </c>
      <c r="F56">
        <v>2150129</v>
      </c>
      <c r="G56">
        <v>478</v>
      </c>
      <c r="H56">
        <v>0</v>
      </c>
      <c r="I56">
        <v>0</v>
      </c>
      <c r="J56">
        <v>0</v>
      </c>
      <c r="K56">
        <v>108839</v>
      </c>
      <c r="L56">
        <v>0</v>
      </c>
      <c r="M56">
        <v>1526</v>
      </c>
      <c r="N56">
        <v>184238</v>
      </c>
      <c r="O56">
        <v>18740</v>
      </c>
    </row>
    <row r="57" spans="1:15" ht="12.75">
      <c r="A57" s="2" t="s">
        <v>426</v>
      </c>
      <c r="B57">
        <v>24578</v>
      </c>
      <c r="C57">
        <v>14141</v>
      </c>
      <c r="D57">
        <v>0</v>
      </c>
      <c r="E57">
        <v>25237</v>
      </c>
      <c r="F57">
        <v>303359</v>
      </c>
      <c r="G57">
        <v>0</v>
      </c>
      <c r="H57">
        <v>0</v>
      </c>
      <c r="I57">
        <v>0</v>
      </c>
      <c r="J57">
        <v>0</v>
      </c>
      <c r="K57">
        <v>15685</v>
      </c>
      <c r="L57">
        <v>0</v>
      </c>
      <c r="M57">
        <v>332</v>
      </c>
      <c r="N57">
        <v>2041</v>
      </c>
      <c r="O57">
        <v>8462</v>
      </c>
    </row>
    <row r="58" spans="1:15" ht="12.75">
      <c r="A58" s="2" t="s">
        <v>427</v>
      </c>
      <c r="B58">
        <v>0</v>
      </c>
      <c r="C58">
        <v>734</v>
      </c>
      <c r="D58">
        <v>0</v>
      </c>
      <c r="E58">
        <v>1192</v>
      </c>
      <c r="F58">
        <v>21096</v>
      </c>
      <c r="G58">
        <v>0</v>
      </c>
      <c r="H58">
        <v>0</v>
      </c>
      <c r="I58">
        <v>0</v>
      </c>
      <c r="J58">
        <v>0</v>
      </c>
      <c r="K58">
        <v>1298</v>
      </c>
      <c r="L58">
        <v>0</v>
      </c>
      <c r="M58">
        <v>3</v>
      </c>
      <c r="N58">
        <v>376</v>
      </c>
      <c r="O58">
        <v>191</v>
      </c>
    </row>
    <row r="59" spans="1:15" ht="12.75">
      <c r="A59" s="2" t="s">
        <v>428</v>
      </c>
      <c r="B59">
        <v>0</v>
      </c>
      <c r="C59">
        <v>2988</v>
      </c>
      <c r="D59">
        <v>0</v>
      </c>
      <c r="E59">
        <v>4126</v>
      </c>
      <c r="F59">
        <v>57012</v>
      </c>
      <c r="G59">
        <v>0</v>
      </c>
      <c r="H59">
        <v>0</v>
      </c>
      <c r="I59">
        <v>0</v>
      </c>
      <c r="J59">
        <v>0</v>
      </c>
      <c r="K59">
        <v>3485</v>
      </c>
      <c r="L59">
        <v>0</v>
      </c>
      <c r="M59">
        <v>98</v>
      </c>
      <c r="N59">
        <v>7913</v>
      </c>
      <c r="O59">
        <v>5529</v>
      </c>
    </row>
    <row r="60" spans="1:15" ht="12.75">
      <c r="A60" s="2" t="s">
        <v>429</v>
      </c>
      <c r="B60">
        <v>29538</v>
      </c>
      <c r="C60">
        <v>45085</v>
      </c>
      <c r="D60">
        <v>0</v>
      </c>
      <c r="E60">
        <v>47021</v>
      </c>
      <c r="F60">
        <v>478020</v>
      </c>
      <c r="G60">
        <v>63</v>
      </c>
      <c r="H60">
        <v>0</v>
      </c>
      <c r="I60">
        <v>0</v>
      </c>
      <c r="J60">
        <v>0</v>
      </c>
      <c r="K60">
        <v>22108</v>
      </c>
      <c r="L60">
        <v>0</v>
      </c>
      <c r="M60">
        <v>1074</v>
      </c>
      <c r="N60">
        <v>25494</v>
      </c>
      <c r="O60">
        <v>22231</v>
      </c>
    </row>
    <row r="61" spans="1:15" ht="12.75">
      <c r="A61" s="2" t="s">
        <v>430</v>
      </c>
      <c r="B61">
        <v>0</v>
      </c>
      <c r="C61">
        <v>8173</v>
      </c>
      <c r="D61">
        <v>0</v>
      </c>
      <c r="E61">
        <v>4720</v>
      </c>
      <c r="F61">
        <v>68793</v>
      </c>
      <c r="G61">
        <v>0</v>
      </c>
      <c r="H61">
        <v>0</v>
      </c>
      <c r="I61">
        <v>0</v>
      </c>
      <c r="J61">
        <v>0</v>
      </c>
      <c r="K61">
        <v>4163</v>
      </c>
      <c r="L61">
        <v>0</v>
      </c>
      <c r="M61">
        <v>62</v>
      </c>
      <c r="N61">
        <v>50</v>
      </c>
      <c r="O61">
        <v>2410</v>
      </c>
    </row>
    <row r="62" spans="1:15" ht="12.75">
      <c r="A62" s="2" t="s">
        <v>431</v>
      </c>
      <c r="B62">
        <v>0</v>
      </c>
      <c r="C62">
        <v>4987</v>
      </c>
      <c r="D62">
        <v>0</v>
      </c>
      <c r="E62">
        <v>3413</v>
      </c>
      <c r="F62">
        <v>54931</v>
      </c>
      <c r="G62">
        <v>0</v>
      </c>
      <c r="H62">
        <v>0</v>
      </c>
      <c r="I62">
        <v>0</v>
      </c>
      <c r="J62">
        <v>0</v>
      </c>
      <c r="K62">
        <v>3853</v>
      </c>
      <c r="L62">
        <v>0</v>
      </c>
      <c r="M62">
        <v>141</v>
      </c>
      <c r="N62">
        <v>1060</v>
      </c>
      <c r="O62">
        <v>4484</v>
      </c>
    </row>
    <row r="63" spans="1:15" ht="12.75">
      <c r="A63" s="2" t="s">
        <v>432</v>
      </c>
      <c r="B63">
        <v>0</v>
      </c>
      <c r="C63">
        <v>0</v>
      </c>
      <c r="D63">
        <v>0</v>
      </c>
      <c r="E63">
        <v>0</v>
      </c>
      <c r="F63">
        <v>8583</v>
      </c>
      <c r="G63">
        <v>0</v>
      </c>
      <c r="H63">
        <v>0</v>
      </c>
      <c r="I63">
        <v>0</v>
      </c>
      <c r="J63">
        <v>0</v>
      </c>
      <c r="K63">
        <v>859</v>
      </c>
      <c r="L63">
        <v>0</v>
      </c>
      <c r="M63">
        <v>0</v>
      </c>
      <c r="N63">
        <v>0</v>
      </c>
      <c r="O63">
        <v>0</v>
      </c>
    </row>
    <row r="64" spans="1:15" ht="12.75">
      <c r="A64" s="2" t="s">
        <v>433</v>
      </c>
      <c r="B64">
        <v>0</v>
      </c>
      <c r="C64">
        <v>4111</v>
      </c>
      <c r="D64">
        <v>0</v>
      </c>
      <c r="E64">
        <v>5398</v>
      </c>
      <c r="F64">
        <v>74863</v>
      </c>
      <c r="G64">
        <v>0</v>
      </c>
      <c r="H64">
        <v>0</v>
      </c>
      <c r="I64">
        <v>0</v>
      </c>
      <c r="J64">
        <v>0</v>
      </c>
      <c r="K64">
        <v>4092</v>
      </c>
      <c r="L64">
        <v>0</v>
      </c>
      <c r="M64">
        <v>138</v>
      </c>
      <c r="N64">
        <v>1933</v>
      </c>
      <c r="O64">
        <v>2481</v>
      </c>
    </row>
    <row r="65" spans="1:15" ht="12.75">
      <c r="A65" s="2" t="s">
        <v>434</v>
      </c>
      <c r="B65">
        <v>9293</v>
      </c>
      <c r="C65">
        <v>2201</v>
      </c>
      <c r="D65">
        <v>0</v>
      </c>
      <c r="E65">
        <v>7583</v>
      </c>
      <c r="F65">
        <v>106086</v>
      </c>
      <c r="G65">
        <v>0</v>
      </c>
      <c r="H65">
        <v>0</v>
      </c>
      <c r="I65">
        <v>0</v>
      </c>
      <c r="J65">
        <v>0</v>
      </c>
      <c r="K65">
        <v>7647</v>
      </c>
      <c r="L65">
        <v>0</v>
      </c>
      <c r="M65">
        <v>33</v>
      </c>
      <c r="N65">
        <v>4025</v>
      </c>
      <c r="O65">
        <v>1525</v>
      </c>
    </row>
    <row r="66" spans="1:15" ht="12.75">
      <c r="A66" s="2" t="s">
        <v>435</v>
      </c>
      <c r="B66">
        <v>0</v>
      </c>
      <c r="C66">
        <v>4237</v>
      </c>
      <c r="D66">
        <v>0</v>
      </c>
      <c r="E66">
        <v>3672</v>
      </c>
      <c r="F66">
        <v>86059</v>
      </c>
      <c r="G66">
        <v>0</v>
      </c>
      <c r="H66">
        <v>0</v>
      </c>
      <c r="I66">
        <v>0</v>
      </c>
      <c r="J66">
        <v>0</v>
      </c>
      <c r="K66">
        <v>6172</v>
      </c>
      <c r="L66">
        <v>0</v>
      </c>
      <c r="M66">
        <v>118</v>
      </c>
      <c r="N66">
        <v>7399</v>
      </c>
      <c r="O66">
        <v>3281</v>
      </c>
    </row>
    <row r="67" spans="1:15" ht="12.75">
      <c r="A67" s="2" t="s">
        <v>436</v>
      </c>
      <c r="B67">
        <v>0</v>
      </c>
      <c r="C67">
        <v>3183</v>
      </c>
      <c r="D67">
        <v>0</v>
      </c>
      <c r="E67">
        <v>3505</v>
      </c>
      <c r="F67">
        <v>60987</v>
      </c>
      <c r="G67">
        <v>0</v>
      </c>
      <c r="H67">
        <v>0</v>
      </c>
      <c r="I67">
        <v>0</v>
      </c>
      <c r="J67">
        <v>0</v>
      </c>
      <c r="K67">
        <v>4367</v>
      </c>
      <c r="L67">
        <v>0</v>
      </c>
      <c r="M67">
        <v>76</v>
      </c>
      <c r="N67">
        <v>5117</v>
      </c>
      <c r="O67">
        <v>2022</v>
      </c>
    </row>
    <row r="68" spans="1:15" ht="12.75">
      <c r="A68" s="2" t="s">
        <v>437</v>
      </c>
      <c r="B68">
        <v>0</v>
      </c>
      <c r="C68">
        <v>4193</v>
      </c>
      <c r="D68">
        <v>0</v>
      </c>
      <c r="E68">
        <v>3607</v>
      </c>
      <c r="F68">
        <v>42646</v>
      </c>
      <c r="G68">
        <v>0</v>
      </c>
      <c r="H68">
        <v>0</v>
      </c>
      <c r="I68">
        <v>0</v>
      </c>
      <c r="J68">
        <v>0</v>
      </c>
      <c r="K68">
        <v>2802</v>
      </c>
      <c r="L68">
        <v>0</v>
      </c>
      <c r="M68">
        <v>113</v>
      </c>
      <c r="N68">
        <v>1063</v>
      </c>
      <c r="O68">
        <v>2153</v>
      </c>
    </row>
    <row r="69" spans="1:15" ht="12.75">
      <c r="A69" s="2" t="s">
        <v>438</v>
      </c>
      <c r="B69">
        <v>0</v>
      </c>
      <c r="C69">
        <v>1551</v>
      </c>
      <c r="D69">
        <v>0</v>
      </c>
      <c r="E69">
        <v>0</v>
      </c>
      <c r="F69">
        <v>9815</v>
      </c>
      <c r="G69">
        <v>0</v>
      </c>
      <c r="H69">
        <v>0</v>
      </c>
      <c r="I69">
        <v>0</v>
      </c>
      <c r="J69">
        <v>0</v>
      </c>
      <c r="K69">
        <v>780</v>
      </c>
      <c r="L69">
        <v>0</v>
      </c>
      <c r="M69">
        <v>0</v>
      </c>
      <c r="N69">
        <v>204</v>
      </c>
      <c r="O69">
        <v>0</v>
      </c>
    </row>
    <row r="70" spans="1:15" ht="12.75">
      <c r="A70" s="2" t="s">
        <v>439</v>
      </c>
      <c r="B70">
        <v>0</v>
      </c>
      <c r="C70">
        <v>737</v>
      </c>
      <c r="D70">
        <v>0</v>
      </c>
      <c r="E70">
        <v>0</v>
      </c>
      <c r="F70">
        <v>6579</v>
      </c>
      <c r="G70">
        <v>0</v>
      </c>
      <c r="H70">
        <v>0</v>
      </c>
      <c r="I70">
        <v>0</v>
      </c>
      <c r="J70">
        <v>0</v>
      </c>
      <c r="K70">
        <v>793</v>
      </c>
      <c r="L70">
        <v>0</v>
      </c>
      <c r="M70">
        <v>6</v>
      </c>
      <c r="N70">
        <v>182</v>
      </c>
      <c r="O70">
        <v>359</v>
      </c>
    </row>
    <row r="71" spans="1:15" ht="12.75">
      <c r="A71" s="2" t="s">
        <v>440</v>
      </c>
      <c r="B71">
        <v>0</v>
      </c>
      <c r="C71">
        <v>0</v>
      </c>
      <c r="D71">
        <v>0</v>
      </c>
      <c r="E71">
        <v>0</v>
      </c>
      <c r="F71">
        <v>10714</v>
      </c>
      <c r="G71">
        <v>0</v>
      </c>
      <c r="H71">
        <v>0</v>
      </c>
      <c r="I71">
        <v>0</v>
      </c>
      <c r="J71">
        <v>0</v>
      </c>
      <c r="K71">
        <v>1450</v>
      </c>
      <c r="L71">
        <v>0</v>
      </c>
      <c r="M71">
        <v>0</v>
      </c>
      <c r="N71">
        <v>315</v>
      </c>
      <c r="O71">
        <v>0</v>
      </c>
    </row>
    <row r="72" spans="1:15" ht="12.75">
      <c r="A72" s="2" t="s">
        <v>441</v>
      </c>
      <c r="B72">
        <v>0</v>
      </c>
      <c r="C72">
        <v>1327</v>
      </c>
      <c r="D72">
        <v>0</v>
      </c>
      <c r="E72">
        <v>0</v>
      </c>
      <c r="F72">
        <v>8332</v>
      </c>
      <c r="G72">
        <v>0</v>
      </c>
      <c r="H72">
        <v>0</v>
      </c>
      <c r="I72">
        <v>0</v>
      </c>
      <c r="J72">
        <v>0</v>
      </c>
      <c r="K72">
        <v>869</v>
      </c>
      <c r="L72">
        <v>0</v>
      </c>
      <c r="M72">
        <v>23</v>
      </c>
      <c r="N72">
        <v>185</v>
      </c>
      <c r="O72">
        <v>13</v>
      </c>
    </row>
    <row r="73" spans="1:15" ht="12.75">
      <c r="A73" s="2" t="s">
        <v>164</v>
      </c>
      <c r="B73" s="2">
        <f>SUM(B42:B72)</f>
        <v>4</v>
      </c>
      <c r="C73" s="2">
        <f>SUM(C42:C72)</f>
        <v>4</v>
      </c>
      <c r="D73" s="2">
        <f>SUM(D42:D72)</f>
        <v>4</v>
      </c>
      <c r="E73" s="2">
        <f>SUM(E42:E72)</f>
        <v>4</v>
      </c>
      <c r="F73" s="2">
        <f>SUM(F42:F72)</f>
        <v>4</v>
      </c>
      <c r="G73" s="2">
        <f>SUM(G42:G72)</f>
        <v>4</v>
      </c>
      <c r="H73" s="2">
        <f>SUM(H42:H72)</f>
        <v>4</v>
      </c>
      <c r="I73" s="2">
        <f>SUM(I42:I72)</f>
        <v>4</v>
      </c>
      <c r="J73" s="2">
        <f>SUM(J42:J72)</f>
        <v>4</v>
      </c>
      <c r="K73" s="2">
        <f>SUM(K42:K72)</f>
        <v>4</v>
      </c>
      <c r="L73" s="2">
        <f>SUM(L42:L72)</f>
        <v>4</v>
      </c>
      <c r="M73" s="2">
        <f>SUM(M42:M72)</f>
        <v>4</v>
      </c>
      <c r="N73" s="2">
        <f>SUM(N42:N72)</f>
        <v>4</v>
      </c>
      <c r="O73" s="2">
        <f>SUM(O42:O72)</f>
        <v>4</v>
      </c>
    </row>
    <row r="76" ht="12.75">
      <c r="A76" s="2" t="s">
        <v>577</v>
      </c>
    </row>
    <row r="77" spans="1:5" ht="12.75">
      <c r="A77" s="2" t="s">
        <v>578</v>
      </c>
      <c r="B77" s="2" t="s">
        <v>579</v>
      </c>
      <c r="C77" s="2" t="s">
        <v>580</v>
      </c>
      <c r="D77" s="2" t="s">
        <v>581</v>
      </c>
      <c r="E77" s="2" t="s">
        <v>164</v>
      </c>
    </row>
    <row r="78" spans="1:5" ht="12.75">
      <c r="A78" s="2" t="s">
        <v>411</v>
      </c>
      <c r="B78" s="2">
        <f>3697726</f>
        <v>4</v>
      </c>
      <c r="C78" s="2">
        <f>466</f>
        <v>4</v>
      </c>
      <c r="D78" s="2">
        <f>0</f>
        <v>4</v>
      </c>
      <c r="E78" s="2">
        <f>SUM(B7:I7,SUM(B42:O42))</f>
        <v>4</v>
      </c>
    </row>
    <row r="79" spans="1:5" ht="12.75">
      <c r="A79" s="2" t="s">
        <v>412</v>
      </c>
      <c r="B79" s="2">
        <f>352461</f>
        <v>4</v>
      </c>
      <c r="C79" s="2">
        <f>53647</f>
        <v>4</v>
      </c>
      <c r="D79" s="2">
        <f>0</f>
        <v>4</v>
      </c>
      <c r="E79" s="2">
        <f>SUM(B8:I8,SUM(B43:O43))</f>
        <v>4</v>
      </c>
    </row>
    <row r="80" spans="1:5" ht="12.75">
      <c r="A80" s="2" t="s">
        <v>413</v>
      </c>
      <c r="B80" s="2">
        <f>2126404</f>
        <v>4</v>
      </c>
      <c r="C80" s="2">
        <f>588964</f>
        <v>4</v>
      </c>
      <c r="D80" s="2">
        <f>3578</f>
        <v>4</v>
      </c>
      <c r="E80" s="2">
        <f>SUM(B9:I9,SUM(B44:O44))</f>
        <v>4</v>
      </c>
    </row>
    <row r="81" spans="1:5" ht="12.75">
      <c r="A81" s="2" t="s">
        <v>414</v>
      </c>
      <c r="B81" s="2">
        <f>1974981</f>
        <v>4</v>
      </c>
      <c r="C81" s="2">
        <f>1010386</f>
        <v>4</v>
      </c>
      <c r="D81" s="2">
        <f>19644</f>
        <v>4</v>
      </c>
      <c r="E81" s="2">
        <f>SUM(B10:I10,SUM(B45:O45))</f>
        <v>4</v>
      </c>
    </row>
    <row r="82" spans="1:5" ht="12.75">
      <c r="A82" s="2" t="s">
        <v>415</v>
      </c>
      <c r="B82" s="2">
        <f>999644</f>
        <v>4</v>
      </c>
      <c r="C82" s="2">
        <f>709342</f>
        <v>4</v>
      </c>
      <c r="D82" s="2">
        <f>13187</f>
        <v>4</v>
      </c>
      <c r="E82" s="2">
        <f>SUM(B11:I11,SUM(B46:O46))</f>
        <v>4</v>
      </c>
    </row>
    <row r="83" spans="1:5" ht="12.75">
      <c r="A83" s="2" t="s">
        <v>416</v>
      </c>
      <c r="B83" s="2">
        <f>5951</f>
        <v>4</v>
      </c>
      <c r="C83" s="2">
        <f>142488</f>
        <v>4</v>
      </c>
      <c r="D83" s="2">
        <f>38740</f>
        <v>4</v>
      </c>
      <c r="E83" s="2">
        <f>SUM(B12:I12,SUM(B47:O47))</f>
        <v>4</v>
      </c>
    </row>
    <row r="84" spans="1:5" ht="12.75">
      <c r="A84" s="2" t="s">
        <v>417</v>
      </c>
      <c r="B84" s="2">
        <f>1310683</f>
        <v>4</v>
      </c>
      <c r="C84" s="2">
        <f>979518</f>
        <v>4</v>
      </c>
      <c r="D84" s="2">
        <f>6956</f>
        <v>4</v>
      </c>
      <c r="E84" s="2">
        <f>SUM(B13:I13,SUM(B48:O48))</f>
        <v>4</v>
      </c>
    </row>
    <row r="85" spans="1:5" ht="12.75">
      <c r="A85" s="2" t="s">
        <v>418</v>
      </c>
      <c r="B85" s="2">
        <f>6313</f>
        <v>4</v>
      </c>
      <c r="C85" s="2">
        <f>155354</f>
        <v>4</v>
      </c>
      <c r="D85" s="2">
        <f>0</f>
        <v>4</v>
      </c>
      <c r="E85" s="2">
        <f>SUM(B14:I14,SUM(B49:O49))</f>
        <v>4</v>
      </c>
    </row>
    <row r="86" spans="1:5" ht="12.75">
      <c r="A86" s="2" t="s">
        <v>419</v>
      </c>
      <c r="B86" s="2">
        <f>547747</f>
        <v>4</v>
      </c>
      <c r="C86" s="2">
        <f>752242</f>
        <v>4</v>
      </c>
      <c r="D86" s="2">
        <f>11149</f>
        <v>4</v>
      </c>
      <c r="E86" s="2">
        <f>SUM(B15:I15,SUM(B50:O50))</f>
        <v>4</v>
      </c>
    </row>
    <row r="87" spans="1:5" ht="12.75">
      <c r="A87" s="2" t="s">
        <v>420</v>
      </c>
      <c r="B87" s="2">
        <f>1351252</f>
        <v>4</v>
      </c>
      <c r="C87" s="2">
        <f>2924233</f>
        <v>4</v>
      </c>
      <c r="D87" s="2">
        <f>15455</f>
        <v>4</v>
      </c>
      <c r="E87" s="2">
        <f>SUM(B16:I16,SUM(B51:O51))</f>
        <v>4</v>
      </c>
    </row>
    <row r="88" spans="1:5" ht="12.75">
      <c r="A88" s="2" t="s">
        <v>421</v>
      </c>
      <c r="B88" s="2">
        <f>254606</f>
        <v>4</v>
      </c>
      <c r="C88" s="2">
        <f>1851838</f>
        <v>4</v>
      </c>
      <c r="D88" s="2">
        <f>25951</f>
        <v>4</v>
      </c>
      <c r="E88" s="2">
        <f>SUM(B17:I17,SUM(B52:O52))</f>
        <v>4</v>
      </c>
    </row>
    <row r="89" spans="1:5" ht="12.75">
      <c r="A89" s="2" t="s">
        <v>422</v>
      </c>
      <c r="B89" s="2">
        <f>79332</f>
        <v>4</v>
      </c>
      <c r="C89" s="2">
        <f>520884</f>
        <v>4</v>
      </c>
      <c r="D89" s="2">
        <f>6737</f>
        <v>4</v>
      </c>
      <c r="E89" s="2">
        <f>SUM(B18:I18,SUM(B53:O53))</f>
        <v>4</v>
      </c>
    </row>
    <row r="90" spans="1:5" ht="12.75">
      <c r="A90" s="2" t="s">
        <v>423</v>
      </c>
      <c r="B90" s="2">
        <f>118308</f>
        <v>4</v>
      </c>
      <c r="C90" s="2">
        <f>1083343</f>
        <v>4</v>
      </c>
      <c r="D90" s="2">
        <f>15885</f>
        <v>4</v>
      </c>
      <c r="E90" s="2">
        <f>SUM(B19:I19,SUM(B54:O54))</f>
        <v>4</v>
      </c>
    </row>
    <row r="91" spans="1:5" ht="12.75">
      <c r="A91" s="2" t="s">
        <v>424</v>
      </c>
      <c r="B91" s="2">
        <f>110438</f>
        <v>4</v>
      </c>
      <c r="C91" s="2">
        <f>684412</f>
        <v>4</v>
      </c>
      <c r="D91" s="2">
        <f>4706</f>
        <v>4</v>
      </c>
      <c r="E91" s="2">
        <f>SUM(B20:I20,SUM(B55:O55))</f>
        <v>4</v>
      </c>
    </row>
    <row r="92" spans="1:5" ht="12.75">
      <c r="A92" s="2" t="s">
        <v>425</v>
      </c>
      <c r="B92" s="2">
        <f>321802</f>
        <v>4</v>
      </c>
      <c r="C92" s="2">
        <f>3085753</f>
        <v>4</v>
      </c>
      <c r="D92" s="2">
        <f>18740</f>
        <v>4</v>
      </c>
      <c r="E92" s="2">
        <f>SUM(B21:I21,SUM(B56:O56))</f>
        <v>4</v>
      </c>
    </row>
    <row r="93" spans="1:5" ht="12.75">
      <c r="A93" s="2" t="s">
        <v>426</v>
      </c>
      <c r="B93" s="2">
        <f>64412</f>
        <v>4</v>
      </c>
      <c r="C93" s="2">
        <f>385373</f>
        <v>4</v>
      </c>
      <c r="D93" s="2">
        <f>8462</f>
        <v>4</v>
      </c>
      <c r="E93" s="2">
        <f>SUM(B22:I22,SUM(B57:O57))</f>
        <v>4</v>
      </c>
    </row>
    <row r="94" spans="1:5" ht="12.75">
      <c r="A94" s="2" t="s">
        <v>427</v>
      </c>
      <c r="B94" s="2">
        <f>3015</f>
        <v>4</v>
      </c>
      <c r="C94" s="2">
        <f>24699</f>
        <v>4</v>
      </c>
      <c r="D94" s="2">
        <f>191</f>
        <v>4</v>
      </c>
      <c r="E94" s="2">
        <f>SUM(B23:I23,SUM(B58:O58))</f>
        <v>4</v>
      </c>
    </row>
    <row r="95" spans="1:5" ht="12.75">
      <c r="A95" s="2" t="s">
        <v>428</v>
      </c>
      <c r="B95" s="2">
        <f>8594</f>
        <v>4</v>
      </c>
      <c r="C95" s="2">
        <f>75622</f>
        <v>4</v>
      </c>
      <c r="D95" s="2">
        <f>5529</f>
        <v>4</v>
      </c>
      <c r="E95" s="2">
        <f>SUM(B24:I24,SUM(B59:O59))</f>
        <v>4</v>
      </c>
    </row>
    <row r="96" spans="1:5" ht="12.75">
      <c r="A96" s="2" t="s">
        <v>429</v>
      </c>
      <c r="B96" s="2">
        <f>73504</f>
        <v>4</v>
      </c>
      <c r="C96" s="2">
        <f>648403</f>
        <v>4</v>
      </c>
      <c r="D96" s="2">
        <f>22231</f>
        <v>4</v>
      </c>
      <c r="E96" s="2">
        <f>SUM(B25:I25,SUM(B60:O60))</f>
        <v>4</v>
      </c>
    </row>
    <row r="97" spans="1:5" ht="12.75">
      <c r="A97" s="2" t="s">
        <v>430</v>
      </c>
      <c r="B97" s="2">
        <f>10381</f>
        <v>4</v>
      </c>
      <c r="C97" s="2">
        <f>85961</f>
        <v>4</v>
      </c>
      <c r="D97" s="2">
        <f>2410</f>
        <v>4</v>
      </c>
      <c r="E97" s="2">
        <f>SUM(B26:I26,SUM(B61:O61))</f>
        <v>4</v>
      </c>
    </row>
    <row r="98" spans="1:5" ht="12.75">
      <c r="A98" s="2" t="s">
        <v>431</v>
      </c>
      <c r="B98" s="2">
        <f>8505</f>
        <v>4</v>
      </c>
      <c r="C98" s="2">
        <f>68385</f>
        <v>4</v>
      </c>
      <c r="D98" s="2">
        <f>4484</f>
        <v>4</v>
      </c>
      <c r="E98" s="2">
        <f>SUM(B27:I27,SUM(B62:O62))</f>
        <v>4</v>
      </c>
    </row>
    <row r="99" spans="1:5" ht="12.75">
      <c r="A99" s="2" t="s">
        <v>432</v>
      </c>
      <c r="B99" s="2">
        <f>1942</f>
        <v>4</v>
      </c>
      <c r="C99" s="2">
        <f>9442</f>
        <v>4</v>
      </c>
      <c r="D99" s="2">
        <f>0</f>
        <v>4</v>
      </c>
      <c r="E99" s="2">
        <f>SUM(B28:I28,SUM(B63:O63))</f>
        <v>4</v>
      </c>
    </row>
    <row r="100" spans="1:5" ht="12.75">
      <c r="A100" s="2" t="s">
        <v>433</v>
      </c>
      <c r="B100" s="2">
        <f>11421</f>
        <v>4</v>
      </c>
      <c r="C100" s="2">
        <f>90535</f>
        <v>4</v>
      </c>
      <c r="D100" s="2">
        <f>2481</f>
        <v>4</v>
      </c>
      <c r="E100" s="2">
        <f>SUM(B29:I29,SUM(B64:O64))</f>
        <v>4</v>
      </c>
    </row>
    <row r="101" spans="1:5" ht="12.75">
      <c r="A101" s="2" t="s">
        <v>434</v>
      </c>
      <c r="B101" s="2">
        <f>16245</f>
        <v>4</v>
      </c>
      <c r="C101" s="2">
        <f>136868</f>
        <v>4</v>
      </c>
      <c r="D101" s="2">
        <f>1525</f>
        <v>4</v>
      </c>
      <c r="E101" s="2">
        <f>SUM(B30:I30,SUM(B65:O65))</f>
        <v>4</v>
      </c>
    </row>
    <row r="102" spans="1:5" ht="12.75">
      <c r="A102" s="2" t="s">
        <v>435</v>
      </c>
      <c r="B102" s="2">
        <f>12891</f>
        <v>4</v>
      </c>
      <c r="C102" s="2">
        <f>107657</f>
        <v>4</v>
      </c>
      <c r="D102" s="2">
        <f>3281</f>
        <v>4</v>
      </c>
      <c r="E102" s="2">
        <f>SUM(B31:I31,SUM(B66:O66))</f>
        <v>4</v>
      </c>
    </row>
    <row r="103" spans="1:5" ht="12.75">
      <c r="A103" s="2" t="s">
        <v>436</v>
      </c>
      <c r="B103" s="2">
        <f>8665</f>
        <v>4</v>
      </c>
      <c r="C103" s="2">
        <f>77235</f>
        <v>4</v>
      </c>
      <c r="D103" s="2">
        <f>2022</f>
        <v>4</v>
      </c>
      <c r="E103" s="2">
        <f>SUM(B32:I32,SUM(B67:O67))</f>
        <v>4</v>
      </c>
    </row>
    <row r="104" spans="1:5" ht="12.75">
      <c r="A104" s="2" t="s">
        <v>437</v>
      </c>
      <c r="B104" s="2">
        <f>5443</f>
        <v>4</v>
      </c>
      <c r="C104" s="2">
        <f>54424</f>
        <v>4</v>
      </c>
      <c r="D104" s="2">
        <f>2153</f>
        <v>4</v>
      </c>
      <c r="E104" s="2">
        <f>SUM(B33:I33,SUM(B68:O68))</f>
        <v>4</v>
      </c>
    </row>
    <row r="105" spans="1:5" ht="12.75">
      <c r="A105" s="2" t="s">
        <v>438</v>
      </c>
      <c r="B105" s="2">
        <f>1754</f>
        <v>4</v>
      </c>
      <c r="C105" s="2">
        <f>12350</f>
        <v>4</v>
      </c>
      <c r="D105" s="2">
        <f>0</f>
        <v>4</v>
      </c>
      <c r="E105" s="2">
        <f>SUM(B34:I34,SUM(B69:O69))</f>
        <v>4</v>
      </c>
    </row>
    <row r="106" spans="1:5" ht="12.75">
      <c r="A106" s="2" t="s">
        <v>439</v>
      </c>
      <c r="B106" s="2">
        <f>1192</f>
        <v>4</v>
      </c>
      <c r="C106" s="2">
        <f>8297</f>
        <v>4</v>
      </c>
      <c r="D106" s="2">
        <f>359</f>
        <v>4</v>
      </c>
      <c r="E106" s="2">
        <f>SUM(B35:I35,SUM(B70:O70))</f>
        <v>4</v>
      </c>
    </row>
    <row r="107" spans="1:5" ht="12.75">
      <c r="A107" s="2" t="s">
        <v>440</v>
      </c>
      <c r="B107" s="2">
        <f>2099</f>
        <v>4</v>
      </c>
      <c r="C107" s="2">
        <f>12479</f>
        <v>4</v>
      </c>
      <c r="D107" s="2">
        <f>0</f>
        <v>4</v>
      </c>
      <c r="E107" s="2">
        <f>SUM(B36:I36,SUM(B71:O71))</f>
        <v>4</v>
      </c>
    </row>
    <row r="108" spans="1:5" ht="12.75">
      <c r="A108" s="2" t="s">
        <v>441</v>
      </c>
      <c r="B108" s="2">
        <f>1257</f>
        <v>4</v>
      </c>
      <c r="C108" s="2">
        <f>10736</f>
        <v>4</v>
      </c>
      <c r="D108" s="2">
        <f>13</f>
        <v>4</v>
      </c>
      <c r="E108" s="2">
        <f>SUM(B37:I37,SUM(B72:O72))</f>
        <v>4</v>
      </c>
    </row>
    <row r="109" spans="4:5" ht="12.75">
      <c r="D109" s="2" t="s">
        <v>164</v>
      </c>
      <c r="E109" s="2">
        <f>SUM(E78:E108)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582</v>
      </c>
    </row>
    <row r="5" ht="12.75">
      <c r="A5" s="2" t="s">
        <v>583</v>
      </c>
    </row>
    <row r="6" spans="1:2" ht="12.75">
      <c r="A6" s="2" t="s">
        <v>584</v>
      </c>
      <c r="B6" s="2" t="s">
        <v>551</v>
      </c>
    </row>
    <row r="7" spans="1:2" ht="12.75">
      <c r="A7" t="s">
        <v>585</v>
      </c>
      <c r="B7" s="5">
        <v>574347</v>
      </c>
    </row>
    <row r="8" spans="1:2" ht="12.75">
      <c r="A8" t="s">
        <v>586</v>
      </c>
      <c r="B8" s="5">
        <v>1004333</v>
      </c>
    </row>
    <row r="9" spans="1:2" ht="12.75">
      <c r="A9" t="s">
        <v>587</v>
      </c>
      <c r="B9" s="5">
        <v>1503813</v>
      </c>
    </row>
    <row r="10" spans="1:2" ht="12.75">
      <c r="A10" t="s">
        <v>588</v>
      </c>
      <c r="B10" s="5">
        <v>767856</v>
      </c>
    </row>
    <row r="11" spans="1:2" ht="12.75">
      <c r="A11" t="s">
        <v>589</v>
      </c>
      <c r="B11" s="5">
        <v>0</v>
      </c>
    </row>
    <row r="12" spans="1:2" ht="12.75">
      <c r="A12" t="s">
        <v>590</v>
      </c>
      <c r="B12" s="5">
        <v>0</v>
      </c>
    </row>
    <row r="13" spans="1:2" ht="12.75">
      <c r="A13" t="s">
        <v>591</v>
      </c>
      <c r="B13" s="5">
        <v>0</v>
      </c>
    </row>
    <row r="14" spans="1:2" ht="12.75">
      <c r="A14" t="s">
        <v>592</v>
      </c>
      <c r="B14" s="5">
        <v>54807</v>
      </c>
    </row>
    <row r="15" spans="1:2" ht="12.75">
      <c r="A15" t="s">
        <v>593</v>
      </c>
      <c r="B15" s="5">
        <v>0</v>
      </c>
    </row>
    <row r="16" spans="1:2" ht="12.75">
      <c r="A16" t="s">
        <v>594</v>
      </c>
      <c r="B16" s="5">
        <v>91571</v>
      </c>
    </row>
    <row r="17" spans="1:2" ht="12.75">
      <c r="A17" t="s">
        <v>595</v>
      </c>
      <c r="B17" s="5">
        <v>1969917</v>
      </c>
    </row>
    <row r="18" spans="1:2" ht="12.75">
      <c r="A18" t="s">
        <v>596</v>
      </c>
      <c r="B18" s="5">
        <v>1285488</v>
      </c>
    </row>
    <row r="19" spans="1:2" ht="12.75">
      <c r="A19" t="s">
        <v>597</v>
      </c>
      <c r="B19" s="5">
        <v>3755063</v>
      </c>
    </row>
    <row r="20" spans="1:2" ht="12.75">
      <c r="A20" t="s">
        <v>598</v>
      </c>
      <c r="B20" s="5">
        <v>0</v>
      </c>
    </row>
    <row r="21" spans="1:2" ht="12.75">
      <c r="A21" t="s">
        <v>599</v>
      </c>
      <c r="B21" s="5">
        <v>756943</v>
      </c>
    </row>
    <row r="22" spans="1:2" ht="12.75">
      <c r="A22" t="s">
        <v>600</v>
      </c>
      <c r="B22" s="5">
        <v>50644</v>
      </c>
    </row>
    <row r="23" spans="1:2" ht="12.75">
      <c r="A23" t="s">
        <v>601</v>
      </c>
      <c r="B23" s="5">
        <v>33214192</v>
      </c>
    </row>
    <row r="24" spans="1:2" ht="12.75">
      <c r="A24" t="s">
        <v>602</v>
      </c>
      <c r="B24" s="5">
        <v>0</v>
      </c>
    </row>
    <row r="25" spans="1:2" ht="12.75">
      <c r="A25" t="s">
        <v>603</v>
      </c>
      <c r="B25" s="5">
        <v>10091593</v>
      </c>
    </row>
    <row r="26" spans="1:2" ht="12.75">
      <c r="A26" t="s">
        <v>604</v>
      </c>
      <c r="B26" s="5">
        <v>0</v>
      </c>
    </row>
    <row r="27" spans="1:2" ht="12.75">
      <c r="A27" t="s">
        <v>605</v>
      </c>
      <c r="B27" s="5">
        <v>0</v>
      </c>
    </row>
    <row r="28" spans="1:2" ht="12.75">
      <c r="A28" t="s">
        <v>606</v>
      </c>
      <c r="B28" s="5">
        <v>2578420</v>
      </c>
    </row>
    <row r="29" spans="1:2" ht="12.75">
      <c r="A29" t="s">
        <v>607</v>
      </c>
      <c r="B29" s="5">
        <v>15383034</v>
      </c>
    </row>
    <row r="30" spans="1:2" ht="12.75">
      <c r="A30" t="s">
        <v>608</v>
      </c>
      <c r="B30" s="5">
        <v>471626</v>
      </c>
    </row>
    <row r="31" spans="1:2" ht="12.75">
      <c r="A31" t="s">
        <v>609</v>
      </c>
      <c r="B31" s="5">
        <v>727493</v>
      </c>
    </row>
    <row r="32" spans="1:2" ht="12.75">
      <c r="A32" t="s">
        <v>610</v>
      </c>
      <c r="B32" s="5">
        <v>15906340</v>
      </c>
    </row>
    <row r="34" spans="1:2" ht="12.75">
      <c r="A34" s="2" t="s">
        <v>407</v>
      </c>
      <c r="B34" s="7">
        <v>55976562</v>
      </c>
    </row>
    <row r="35" spans="1:2" ht="12.75">
      <c r="A35" t="s">
        <v>611</v>
      </c>
      <c r="B35" s="5" t="s">
        <v>612</v>
      </c>
    </row>
    <row r="36" spans="1:2" ht="12.75">
      <c r="A36" t="s">
        <v>613</v>
      </c>
      <c r="B36" s="5" t="s">
        <v>614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615</v>
      </c>
    </row>
    <row r="5" ht="12.75">
      <c r="A5" s="2" t="s">
        <v>616</v>
      </c>
    </row>
    <row r="6" spans="1:2" ht="12.75">
      <c r="A6" s="2" t="s">
        <v>584</v>
      </c>
      <c r="B6" s="2" t="s">
        <v>617</v>
      </c>
    </row>
    <row r="7" spans="2:3" ht="12.75">
      <c r="B7" t="s">
        <v>618</v>
      </c>
      <c r="C7" t="s">
        <v>619</v>
      </c>
    </row>
    <row r="8" spans="1:3" ht="12.75">
      <c r="A8" s="9" t="s">
        <v>620</v>
      </c>
      <c r="B8" s="9" t="s">
        <v>11</v>
      </c>
      <c r="C8" s="9" t="s">
        <v>11</v>
      </c>
    </row>
    <row r="9" spans="1:3" ht="12.75">
      <c r="A9" s="2" t="s">
        <v>621</v>
      </c>
      <c r="B9" s="2" t="s">
        <v>11</v>
      </c>
      <c r="C9" s="2" t="s">
        <v>11</v>
      </c>
    </row>
    <row r="10" spans="1:3" ht="12.75">
      <c r="A10" t="s">
        <v>622</v>
      </c>
      <c r="B10" s="3">
        <v>5299460</v>
      </c>
      <c r="C10" s="3">
        <v>0</v>
      </c>
    </row>
    <row r="11" spans="1:3" ht="12.75">
      <c r="A11" t="s">
        <v>623</v>
      </c>
      <c r="B11" s="3">
        <v>167848</v>
      </c>
      <c r="C11" s="3">
        <v>0</v>
      </c>
    </row>
    <row r="12" spans="1:3" ht="12.75">
      <c r="A12" t="s">
        <v>624</v>
      </c>
      <c r="B12" s="3">
        <v>331604</v>
      </c>
      <c r="C12" s="3">
        <v>0</v>
      </c>
    </row>
    <row r="13" spans="1:3" ht="12.75">
      <c r="A13" t="s">
        <v>625</v>
      </c>
      <c r="B13" s="3">
        <v>333481</v>
      </c>
      <c r="C13" s="3">
        <v>0</v>
      </c>
    </row>
    <row r="14" spans="1:3" ht="12.75">
      <c r="A14" t="s">
        <v>626</v>
      </c>
      <c r="B14" s="3">
        <v>321939</v>
      </c>
      <c r="C14" s="3">
        <v>0</v>
      </c>
    </row>
    <row r="15" spans="1:3" ht="12.75">
      <c r="A15" t="s">
        <v>627</v>
      </c>
      <c r="B15" s="3">
        <v>201471</v>
      </c>
      <c r="C15" s="3">
        <v>0</v>
      </c>
    </row>
    <row r="16" spans="1:3" ht="12.75">
      <c r="A16" t="s">
        <v>628</v>
      </c>
      <c r="B16" s="3">
        <v>1419986</v>
      </c>
      <c r="C16" s="3">
        <v>0</v>
      </c>
    </row>
    <row r="17" spans="1:3" ht="12.75">
      <c r="A17" t="s">
        <v>629</v>
      </c>
      <c r="B17" s="3">
        <v>1251377</v>
      </c>
      <c r="C17" s="3">
        <v>0</v>
      </c>
    </row>
    <row r="18" spans="1:3" ht="12.75">
      <c r="A18" t="s">
        <v>630</v>
      </c>
      <c r="B18" s="3">
        <v>322523</v>
      </c>
      <c r="C18" s="3">
        <v>0</v>
      </c>
    </row>
    <row r="19" spans="1:3" ht="12.75">
      <c r="A19" t="s">
        <v>631</v>
      </c>
      <c r="B19" s="3">
        <v>3137198</v>
      </c>
      <c r="C19" s="3">
        <v>0</v>
      </c>
    </row>
    <row r="20" spans="1:3" ht="12.75">
      <c r="A20" t="s">
        <v>632</v>
      </c>
      <c r="B20" s="3" t="s">
        <v>633</v>
      </c>
      <c r="C20" s="3" t="s">
        <v>229</v>
      </c>
    </row>
    <row r="21" spans="1:3" ht="12.75">
      <c r="A21" s="2" t="s">
        <v>634</v>
      </c>
      <c r="B21" s="2" t="s">
        <v>11</v>
      </c>
      <c r="C21" s="2" t="s">
        <v>11</v>
      </c>
    </row>
    <row r="22" spans="1:3" ht="12.75">
      <c r="A22" t="s">
        <v>635</v>
      </c>
      <c r="B22" s="3">
        <v>21099</v>
      </c>
      <c r="C22" s="3">
        <v>0</v>
      </c>
    </row>
    <row r="23" spans="1:3" ht="12.75">
      <c r="A23" t="s">
        <v>636</v>
      </c>
      <c r="B23" s="3">
        <v>13301</v>
      </c>
      <c r="C23" s="3">
        <v>0</v>
      </c>
    </row>
    <row r="24" spans="1:3" ht="12.75">
      <c r="A24" t="s">
        <v>637</v>
      </c>
      <c r="B24" s="3" t="s">
        <v>638</v>
      </c>
      <c r="C24" s="3" t="s">
        <v>229</v>
      </c>
    </row>
    <row r="25" spans="1:3" ht="12.75">
      <c r="A25" s="2" t="s">
        <v>639</v>
      </c>
      <c r="B25" s="2" t="s">
        <v>11</v>
      </c>
      <c r="C25" s="2" t="s">
        <v>11</v>
      </c>
    </row>
    <row r="26" spans="1:3" ht="12.75">
      <c r="A26" t="s">
        <v>640</v>
      </c>
      <c r="B26" s="3">
        <v>-438739</v>
      </c>
      <c r="C26" s="3">
        <v>0</v>
      </c>
    </row>
    <row r="27" spans="1:3" ht="12.75">
      <c r="A27" t="s">
        <v>641</v>
      </c>
      <c r="B27" s="3">
        <v>-1865374</v>
      </c>
      <c r="C27" s="3">
        <v>0</v>
      </c>
    </row>
    <row r="28" spans="1:3" ht="12.75">
      <c r="A28" t="s">
        <v>642</v>
      </c>
      <c r="B28" s="3">
        <v>-1470587</v>
      </c>
      <c r="C28" s="3">
        <v>0</v>
      </c>
    </row>
    <row r="29" spans="1:3" ht="12.75">
      <c r="A29" t="s">
        <v>643</v>
      </c>
      <c r="B29" s="3">
        <v>-1238129</v>
      </c>
      <c r="C29" s="3">
        <v>0</v>
      </c>
    </row>
    <row r="30" spans="1:3" ht="12.75">
      <c r="A30" t="s">
        <v>644</v>
      </c>
      <c r="B30" s="3" t="s">
        <v>645</v>
      </c>
      <c r="C30" s="3" t="s">
        <v>229</v>
      </c>
    </row>
    <row r="31" spans="1:3" ht="12.75">
      <c r="A31" t="s">
        <v>646</v>
      </c>
      <c r="B31" s="3" t="s">
        <v>647</v>
      </c>
      <c r="C31" s="3" t="s">
        <v>229</v>
      </c>
    </row>
    <row r="32" spans="1:3" ht="12.75">
      <c r="A32" s="9" t="s">
        <v>620</v>
      </c>
      <c r="B32" s="9" t="s">
        <v>11</v>
      </c>
      <c r="C32" s="9" t="s">
        <v>11</v>
      </c>
    </row>
    <row r="33" spans="1:3" ht="12.75">
      <c r="A33" s="2" t="s">
        <v>648</v>
      </c>
      <c r="B33" s="2" t="s">
        <v>11</v>
      </c>
      <c r="C33" s="2" t="s">
        <v>11</v>
      </c>
    </row>
    <row r="34" spans="1:3" ht="12.75">
      <c r="A34" t="s">
        <v>557</v>
      </c>
      <c r="B34" s="3">
        <v>0</v>
      </c>
      <c r="C34" s="3">
        <v>4602177</v>
      </c>
    </row>
    <row r="35" spans="1:3" ht="12.75">
      <c r="A35" t="s">
        <v>558</v>
      </c>
      <c r="B35" s="3">
        <v>0</v>
      </c>
      <c r="C35" s="3">
        <v>1712256</v>
      </c>
    </row>
    <row r="36" spans="1:3" ht="12.75">
      <c r="A36" t="s">
        <v>649</v>
      </c>
      <c r="B36" s="3">
        <v>0</v>
      </c>
      <c r="C36" s="3">
        <v>19093</v>
      </c>
    </row>
    <row r="37" spans="1:3" ht="12.75">
      <c r="A37" t="s">
        <v>650</v>
      </c>
      <c r="B37" s="3" t="s">
        <v>229</v>
      </c>
      <c r="C37" s="3" t="s">
        <v>651</v>
      </c>
    </row>
    <row r="38" spans="1:3" ht="12.75">
      <c r="A38" t="s">
        <v>646</v>
      </c>
      <c r="B38" s="3" t="s">
        <v>229</v>
      </c>
      <c r="C38" s="3" t="s">
        <v>651</v>
      </c>
    </row>
    <row r="39" spans="1:3" ht="12.75">
      <c r="A39" s="2" t="s">
        <v>164</v>
      </c>
      <c r="B39" s="6">
        <f>SUM(B8:B38)</f>
        <v>4</v>
      </c>
      <c r="C39" s="6">
        <f>SUM(C8:C38)</f>
        <v>4</v>
      </c>
    </row>
    <row r="42" ht="12.75">
      <c r="A42" s="2" t="s">
        <v>652</v>
      </c>
    </row>
    <row r="43" spans="1:2" ht="12.75">
      <c r="A43" s="2" t="s">
        <v>584</v>
      </c>
      <c r="B43" s="2" t="s">
        <v>617</v>
      </c>
    </row>
    <row r="44" spans="2:3" ht="12.75">
      <c r="B44" t="s">
        <v>618</v>
      </c>
      <c r="C44" t="s">
        <v>619</v>
      </c>
    </row>
    <row r="45" spans="1:3" ht="12.75">
      <c r="A45" s="9" t="s">
        <v>653</v>
      </c>
      <c r="B45" s="9" t="s">
        <v>11</v>
      </c>
      <c r="C45" s="9" t="s">
        <v>11</v>
      </c>
    </row>
    <row r="46" spans="1:3" ht="12.75">
      <c r="A46" s="2" t="s">
        <v>621</v>
      </c>
      <c r="B46" s="2" t="s">
        <v>11</v>
      </c>
      <c r="C46" s="2" t="s">
        <v>11</v>
      </c>
    </row>
    <row r="47" spans="1:3" ht="12.75">
      <c r="A47" t="s">
        <v>654</v>
      </c>
      <c r="B47" s="3">
        <v>23626935</v>
      </c>
      <c r="C47" s="3">
        <v>0</v>
      </c>
    </row>
    <row r="48" spans="1:3" ht="12.75">
      <c r="A48" t="s">
        <v>655</v>
      </c>
      <c r="B48" s="3">
        <v>250823</v>
      </c>
      <c r="C48" s="3">
        <v>0</v>
      </c>
    </row>
    <row r="49" spans="1:3" ht="12.75">
      <c r="A49" t="s">
        <v>656</v>
      </c>
      <c r="B49" s="3">
        <v>5946</v>
      </c>
      <c r="C49" s="3">
        <v>0</v>
      </c>
    </row>
    <row r="50" spans="1:3" ht="12.75">
      <c r="A50" t="s">
        <v>657</v>
      </c>
      <c r="B50" s="3">
        <v>5173989</v>
      </c>
      <c r="C50" s="3">
        <v>0</v>
      </c>
    </row>
    <row r="51" spans="1:3" ht="12.75">
      <c r="A51" t="s">
        <v>658</v>
      </c>
      <c r="B51" s="3" t="s">
        <v>659</v>
      </c>
      <c r="C51" s="3" t="s">
        <v>229</v>
      </c>
    </row>
    <row r="52" spans="1:3" ht="12.75">
      <c r="A52" s="2" t="s">
        <v>634</v>
      </c>
      <c r="B52" s="2" t="s">
        <v>11</v>
      </c>
      <c r="C52" s="2" t="s">
        <v>11</v>
      </c>
    </row>
    <row r="53" spans="1:3" ht="12.75">
      <c r="A53" t="s">
        <v>660</v>
      </c>
      <c r="B53" s="3">
        <v>27902</v>
      </c>
      <c r="C53" s="3">
        <v>0</v>
      </c>
    </row>
    <row r="54" spans="1:3" ht="12.75">
      <c r="A54" t="s">
        <v>661</v>
      </c>
      <c r="B54" s="3">
        <v>326557</v>
      </c>
      <c r="C54" s="3">
        <v>0</v>
      </c>
    </row>
    <row r="55" spans="1:3" ht="12.75">
      <c r="A55" t="s">
        <v>662</v>
      </c>
      <c r="B55" s="3">
        <v>49569</v>
      </c>
      <c r="C55" s="3">
        <v>0</v>
      </c>
    </row>
    <row r="56" spans="1:3" ht="12.75">
      <c r="A56" t="s">
        <v>663</v>
      </c>
      <c r="B56" s="3">
        <v>4533</v>
      </c>
      <c r="C56" s="3">
        <v>0</v>
      </c>
    </row>
    <row r="57" spans="1:3" ht="12.75">
      <c r="A57" t="s">
        <v>664</v>
      </c>
      <c r="B57" s="3">
        <v>490472</v>
      </c>
      <c r="C57" s="3">
        <v>0</v>
      </c>
    </row>
    <row r="58" spans="1:3" ht="12.75">
      <c r="A58" t="s">
        <v>665</v>
      </c>
      <c r="B58" s="3">
        <v>711559</v>
      </c>
      <c r="C58" s="3">
        <v>0</v>
      </c>
    </row>
    <row r="59" spans="1:3" ht="12.75">
      <c r="A59" t="s">
        <v>666</v>
      </c>
      <c r="B59" s="3">
        <v>5207</v>
      </c>
      <c r="C59" s="3">
        <v>0</v>
      </c>
    </row>
    <row r="60" spans="1:3" ht="12.75">
      <c r="A60" t="s">
        <v>667</v>
      </c>
      <c r="B60" s="3" t="s">
        <v>668</v>
      </c>
      <c r="C60" s="3" t="s">
        <v>229</v>
      </c>
    </row>
    <row r="61" spans="1:3" ht="12.75">
      <c r="A61" s="2" t="s">
        <v>639</v>
      </c>
      <c r="B61" s="2" t="s">
        <v>11</v>
      </c>
      <c r="C61" s="2" t="s">
        <v>11</v>
      </c>
    </row>
    <row r="62" spans="1:3" ht="12.75">
      <c r="A62" t="s">
        <v>641</v>
      </c>
      <c r="B62" s="3">
        <v>-1200548</v>
      </c>
      <c r="C62" s="3">
        <v>0</v>
      </c>
    </row>
    <row r="63" spans="1:3" ht="12.75">
      <c r="A63" t="s">
        <v>642</v>
      </c>
      <c r="B63" s="3">
        <v>-1479193</v>
      </c>
      <c r="C63" s="3">
        <v>0</v>
      </c>
    </row>
    <row r="64" spans="1:3" ht="12.75">
      <c r="A64" t="s">
        <v>643</v>
      </c>
      <c r="B64" s="3">
        <v>-746240</v>
      </c>
      <c r="C64" s="3">
        <v>0</v>
      </c>
    </row>
    <row r="65" spans="1:3" ht="12.75">
      <c r="A65" t="s">
        <v>669</v>
      </c>
      <c r="B65" s="3" t="s">
        <v>670</v>
      </c>
      <c r="C65" s="3" t="s">
        <v>229</v>
      </c>
    </row>
    <row r="66" spans="1:3" ht="12.75">
      <c r="A66" t="s">
        <v>671</v>
      </c>
      <c r="B66" s="3" t="s">
        <v>672</v>
      </c>
      <c r="C66" s="3" t="s">
        <v>229</v>
      </c>
    </row>
    <row r="67" spans="1:3" ht="12.75">
      <c r="A67" s="9" t="s">
        <v>673</v>
      </c>
      <c r="B67" s="9" t="s">
        <v>11</v>
      </c>
      <c r="C67" s="9" t="s">
        <v>11</v>
      </c>
    </row>
    <row r="68" spans="1:3" ht="12.75">
      <c r="A68" s="2" t="s">
        <v>621</v>
      </c>
      <c r="B68" s="2" t="s">
        <v>11</v>
      </c>
      <c r="C68" s="2" t="s">
        <v>11</v>
      </c>
    </row>
    <row r="69" spans="1:3" ht="12.75">
      <c r="A69" t="s">
        <v>674</v>
      </c>
      <c r="B69" s="3">
        <v>7773415</v>
      </c>
      <c r="C69" s="3">
        <v>0</v>
      </c>
    </row>
    <row r="70" spans="1:3" ht="12.75">
      <c r="A70" t="s">
        <v>675</v>
      </c>
      <c r="B70" s="3" t="s">
        <v>676</v>
      </c>
      <c r="C70" s="3" t="s">
        <v>229</v>
      </c>
    </row>
    <row r="71" spans="1:3" ht="12.75">
      <c r="A71" t="s">
        <v>677</v>
      </c>
      <c r="B71" s="3" t="s">
        <v>676</v>
      </c>
      <c r="C71" s="3" t="s">
        <v>229</v>
      </c>
    </row>
    <row r="72" spans="1:3" ht="12.75">
      <c r="A72" s="9" t="s">
        <v>653</v>
      </c>
      <c r="B72" s="9" t="s">
        <v>11</v>
      </c>
      <c r="C72" s="9" t="s">
        <v>11</v>
      </c>
    </row>
    <row r="73" spans="1:3" ht="12.75">
      <c r="A73" s="2" t="s">
        <v>648</v>
      </c>
      <c r="B73" s="2" t="s">
        <v>11</v>
      </c>
      <c r="C73" s="2" t="s">
        <v>11</v>
      </c>
    </row>
    <row r="74" spans="1:3" ht="12.75">
      <c r="A74" t="s">
        <v>678</v>
      </c>
      <c r="B74" s="3">
        <v>0</v>
      </c>
      <c r="C74" s="3">
        <v>6213365</v>
      </c>
    </row>
    <row r="75" spans="1:3" ht="12.75">
      <c r="A75" t="s">
        <v>679</v>
      </c>
      <c r="B75" s="3">
        <v>0</v>
      </c>
      <c r="C75" s="3">
        <v>1693535</v>
      </c>
    </row>
    <row r="76" spans="1:3" ht="12.75">
      <c r="A76" t="s">
        <v>680</v>
      </c>
      <c r="B76" s="3">
        <v>0</v>
      </c>
      <c r="C76" s="3">
        <v>29766</v>
      </c>
    </row>
    <row r="77" spans="1:3" ht="12.75">
      <c r="A77" t="s">
        <v>681</v>
      </c>
      <c r="B77" s="3">
        <v>0</v>
      </c>
      <c r="C77" s="3">
        <v>7535722</v>
      </c>
    </row>
    <row r="78" spans="1:3" ht="12.75">
      <c r="A78" t="s">
        <v>682</v>
      </c>
      <c r="B78" s="3">
        <v>0</v>
      </c>
      <c r="C78" s="3">
        <v>5023814</v>
      </c>
    </row>
    <row r="79" spans="1:3" ht="12.75">
      <c r="A79" t="s">
        <v>683</v>
      </c>
      <c r="B79" s="3">
        <v>0</v>
      </c>
      <c r="C79" s="3">
        <v>59999</v>
      </c>
    </row>
    <row r="80" spans="1:3" ht="12.75">
      <c r="A80" t="s">
        <v>684</v>
      </c>
      <c r="B80" s="3">
        <v>0</v>
      </c>
      <c r="C80" s="3">
        <v>382956</v>
      </c>
    </row>
    <row r="81" spans="1:3" ht="12.75">
      <c r="A81" t="s">
        <v>685</v>
      </c>
      <c r="B81" s="3">
        <v>0</v>
      </c>
      <c r="C81" s="3">
        <v>1919146</v>
      </c>
    </row>
    <row r="82" spans="1:3" ht="12.75">
      <c r="A82" t="s">
        <v>686</v>
      </c>
      <c r="B82" s="3">
        <v>0</v>
      </c>
      <c r="C82" s="3">
        <v>27902</v>
      </c>
    </row>
    <row r="83" spans="1:3" ht="12.75">
      <c r="A83" t="s">
        <v>687</v>
      </c>
      <c r="B83" s="3">
        <v>0</v>
      </c>
      <c r="C83" s="3">
        <v>411220</v>
      </c>
    </row>
    <row r="84" spans="1:3" ht="12.75">
      <c r="A84" t="s">
        <v>688</v>
      </c>
      <c r="B84" s="3">
        <v>0</v>
      </c>
      <c r="C84" s="3">
        <v>49569</v>
      </c>
    </row>
    <row r="85" spans="1:3" ht="12.75">
      <c r="A85" t="s">
        <v>689</v>
      </c>
      <c r="B85" s="3" t="s">
        <v>229</v>
      </c>
      <c r="C85" s="3" t="s">
        <v>690</v>
      </c>
    </row>
    <row r="86" spans="1:3" ht="12.75">
      <c r="A86" t="s">
        <v>671</v>
      </c>
      <c r="B86" s="3" t="s">
        <v>229</v>
      </c>
      <c r="C86" s="3" t="s">
        <v>690</v>
      </c>
    </row>
    <row r="87" spans="1:3" ht="12.75">
      <c r="A87" s="9" t="s">
        <v>673</v>
      </c>
      <c r="B87" s="9" t="s">
        <v>11</v>
      </c>
      <c r="C87" s="9" t="s">
        <v>11</v>
      </c>
    </row>
    <row r="88" spans="1:3" ht="12.75">
      <c r="A88" s="2" t="s">
        <v>648</v>
      </c>
      <c r="B88" s="2" t="s">
        <v>11</v>
      </c>
      <c r="C88" s="2" t="s">
        <v>11</v>
      </c>
    </row>
    <row r="89" spans="1:3" ht="12.75">
      <c r="A89" t="s">
        <v>557</v>
      </c>
      <c r="B89" s="3">
        <v>0</v>
      </c>
      <c r="C89" s="3">
        <v>6065408</v>
      </c>
    </row>
    <row r="90" spans="1:3" ht="12.75">
      <c r="A90" t="s">
        <v>558</v>
      </c>
      <c r="B90" s="3">
        <v>0</v>
      </c>
      <c r="C90" s="3">
        <v>1488933</v>
      </c>
    </row>
    <row r="91" spans="1:3" ht="12.75">
      <c r="A91" t="s">
        <v>691</v>
      </c>
      <c r="B91" s="3" t="s">
        <v>229</v>
      </c>
      <c r="C91" s="3" t="s">
        <v>692</v>
      </c>
    </row>
    <row r="92" spans="1:3" ht="12.75">
      <c r="A92" t="s">
        <v>677</v>
      </c>
      <c r="B92" s="3" t="s">
        <v>229</v>
      </c>
      <c r="C92" s="3" t="s">
        <v>692</v>
      </c>
    </row>
    <row r="93" spans="1:3" ht="12.75">
      <c r="A93" s="2" t="s">
        <v>164</v>
      </c>
      <c r="B93" s="6">
        <f>SUM(B45:B92)</f>
        <v>4</v>
      </c>
      <c r="C93" s="6">
        <f>SUM(C45:C92)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693</v>
      </c>
    </row>
    <row r="6" spans="1:5" ht="12.75">
      <c r="A6" s="2" t="s">
        <v>694</v>
      </c>
      <c r="B6" s="2" t="s">
        <v>695</v>
      </c>
      <c r="C6" s="2" t="s">
        <v>696</v>
      </c>
      <c r="D6" s="2" t="s">
        <v>697</v>
      </c>
      <c r="E6" s="2" t="s">
        <v>698</v>
      </c>
    </row>
    <row r="7" spans="1:5" ht="12.75">
      <c r="A7" t="s">
        <v>699</v>
      </c>
      <c r="B7" t="s">
        <v>700</v>
      </c>
      <c r="C7" t="s">
        <v>701</v>
      </c>
      <c r="D7" t="s">
        <v>229</v>
      </c>
      <c r="E7" t="s">
        <v>702</v>
      </c>
    </row>
    <row r="8" spans="1:2" ht="12.75">
      <c r="A8" t="s">
        <v>703</v>
      </c>
      <c r="B8" t="s">
        <v>704</v>
      </c>
    </row>
    <row r="9" spans="1:2" ht="12.75">
      <c r="A9" t="s">
        <v>705</v>
      </c>
      <c r="B9" t="s">
        <v>706</v>
      </c>
    </row>
    <row r="10" spans="1:5" ht="12.75">
      <c r="A10" s="2" t="s">
        <v>707</v>
      </c>
      <c r="B10" s="2" t="s">
        <v>708</v>
      </c>
      <c r="C10" t="s">
        <v>229</v>
      </c>
      <c r="D10" t="s">
        <v>229</v>
      </c>
    </row>
    <row r="11" spans="1:5" ht="12.75">
      <c r="A11" t="s">
        <v>709</v>
      </c>
      <c r="B11" t="s">
        <v>710</v>
      </c>
      <c r="C11" t="s">
        <v>229</v>
      </c>
      <c r="D11" t="s">
        <v>229</v>
      </c>
    </row>
    <row r="12" spans="1:5" ht="12.75">
      <c r="A12" t="s">
        <v>711</v>
      </c>
      <c r="B12" t="s">
        <v>712</v>
      </c>
      <c r="C12" t="s">
        <v>713</v>
      </c>
      <c r="D12" t="s">
        <v>229</v>
      </c>
      <c r="E12" t="s">
        <v>714</v>
      </c>
    </row>
    <row r="13" spans="1:5" ht="12.75">
      <c r="A13" t="s">
        <v>715</v>
      </c>
      <c r="B13" t="s">
        <v>716</v>
      </c>
      <c r="C13" t="s">
        <v>229</v>
      </c>
      <c r="D13" t="s">
        <v>229</v>
      </c>
    </row>
    <row r="14" spans="1:5" ht="12.75">
      <c r="A14" t="s">
        <v>717</v>
      </c>
      <c r="B14" t="s">
        <v>229</v>
      </c>
      <c r="C14" t="s">
        <v>229</v>
      </c>
      <c r="D14" t="s">
        <v>229</v>
      </c>
    </row>
    <row r="15" spans="1:5" ht="12.75">
      <c r="A15" t="s">
        <v>718</v>
      </c>
      <c r="B15" t="s">
        <v>719</v>
      </c>
      <c r="C15" t="s">
        <v>720</v>
      </c>
      <c r="D15" t="s">
        <v>229</v>
      </c>
      <c r="E15" t="s">
        <v>721</v>
      </c>
    </row>
    <row r="16" spans="1:5" ht="12.75">
      <c r="A16" t="s">
        <v>722</v>
      </c>
      <c r="B16" t="s">
        <v>723</v>
      </c>
      <c r="C16" t="s">
        <v>724</v>
      </c>
      <c r="D16" t="s">
        <v>229</v>
      </c>
      <c r="E16" t="s">
        <v>725</v>
      </c>
    </row>
    <row r="17" spans="1:5" ht="12.75">
      <c r="A17" t="s">
        <v>726</v>
      </c>
      <c r="B17" t="s">
        <v>727</v>
      </c>
      <c r="C17" t="s">
        <v>727</v>
      </c>
      <c r="D17" t="s">
        <v>229</v>
      </c>
    </row>
    <row r="18" spans="1:5" ht="12.75">
      <c r="A18" t="s">
        <v>728</v>
      </c>
      <c r="B18" t="s">
        <v>729</v>
      </c>
      <c r="C18" t="s">
        <v>730</v>
      </c>
      <c r="D18" t="s">
        <v>229</v>
      </c>
      <c r="E18" t="s">
        <v>731</v>
      </c>
    </row>
    <row r="19" spans="1:5" ht="12.75">
      <c r="A19" t="s">
        <v>732</v>
      </c>
      <c r="B19" t="s">
        <v>229</v>
      </c>
      <c r="C19" t="s">
        <v>733</v>
      </c>
      <c r="D19" t="s">
        <v>229</v>
      </c>
      <c r="E19" t="s">
        <v>734</v>
      </c>
    </row>
    <row r="20" spans="1:5" ht="12.75">
      <c r="A20" t="s">
        <v>735</v>
      </c>
      <c r="B20" t="s">
        <v>736</v>
      </c>
      <c r="C20" t="s">
        <v>737</v>
      </c>
      <c r="D20" t="s">
        <v>229</v>
      </c>
      <c r="E20" t="s">
        <v>738</v>
      </c>
    </row>
    <row r="21" spans="1:5" ht="12.75">
      <c r="A21" t="s">
        <v>739</v>
      </c>
      <c r="B21" t="s">
        <v>229</v>
      </c>
      <c r="C21" t="s">
        <v>229</v>
      </c>
      <c r="D21" t="s">
        <v>229</v>
      </c>
    </row>
    <row r="22" spans="1:5" ht="12.75">
      <c r="A22" t="s">
        <v>740</v>
      </c>
      <c r="B22" t="s">
        <v>229</v>
      </c>
      <c r="C22" t="s">
        <v>229</v>
      </c>
      <c r="D22" t="s">
        <v>229</v>
      </c>
    </row>
    <row r="23" spans="1:5" ht="12.75">
      <c r="A23" t="s">
        <v>741</v>
      </c>
      <c r="B23" t="s">
        <v>742</v>
      </c>
      <c r="C23" t="s">
        <v>743</v>
      </c>
      <c r="D23" t="s">
        <v>229</v>
      </c>
      <c r="E23" t="s">
        <v>744</v>
      </c>
    </row>
    <row r="24" spans="1:5" ht="12.75">
      <c r="A24" s="2" t="s">
        <v>407</v>
      </c>
      <c r="B24" s="2" t="s">
        <v>745</v>
      </c>
      <c r="C24" s="2" t="s">
        <v>746</v>
      </c>
      <c r="D24" s="2" t="s">
        <v>229</v>
      </c>
    </row>
    <row r="25" spans="1:5" ht="12.75">
      <c r="A25" t="s">
        <v>747</v>
      </c>
      <c r="B25" t="s">
        <v>748</v>
      </c>
      <c r="C25" t="s">
        <v>749</v>
      </c>
      <c r="D25" t="s">
        <v>229</v>
      </c>
      <c r="E25" t="s">
        <v>750</v>
      </c>
    </row>
    <row r="26" spans="1:5" ht="12.75">
      <c r="A26" s="2" t="s">
        <v>751</v>
      </c>
      <c r="B26" s="2" t="s">
        <v>752</v>
      </c>
      <c r="C26" s="2" t="s">
        <v>753</v>
      </c>
      <c r="D26" s="2" t="s">
        <v>229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89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5" spans="2:11" ht="12.75">
      <c r="B5" s="4" t="s">
        <v>93</v>
      </c>
      <c r="E5" s="4" t="s">
        <v>94</v>
      </c>
      <c r="H5" s="4" t="s">
        <v>95</v>
      </c>
      <c r="K5" s="4" t="s">
        <v>96</v>
      </c>
    </row>
    <row r="6" spans="1:13" ht="12.75">
      <c r="A6" s="2" t="s">
        <v>11</v>
      </c>
      <c r="B6" s="2" t="s">
        <v>97</v>
      </c>
      <c r="C6" s="2" t="s">
        <v>98</v>
      </c>
      <c r="D6" s="2" t="s">
        <v>4</v>
      </c>
      <c r="E6" s="2" t="s">
        <v>97</v>
      </c>
      <c r="F6" s="2" t="s">
        <v>98</v>
      </c>
      <c r="G6" s="2" t="s">
        <v>4</v>
      </c>
      <c r="H6" s="2" t="s">
        <v>97</v>
      </c>
      <c r="I6" s="2" t="s">
        <v>98</v>
      </c>
      <c r="J6" s="2" t="s">
        <v>4</v>
      </c>
      <c r="K6" s="2" t="s">
        <v>97</v>
      </c>
      <c r="L6" s="2" t="s">
        <v>98</v>
      </c>
      <c r="M6" s="2" t="s">
        <v>4</v>
      </c>
    </row>
    <row r="7" spans="1:13" ht="12.75">
      <c r="A7" t="s">
        <v>99</v>
      </c>
      <c r="B7" s="3">
        <v>16</v>
      </c>
      <c r="C7" s="3">
        <v>16</v>
      </c>
      <c r="D7" s="3">
        <v>16</v>
      </c>
      <c r="E7" s="5">
        <v>15.579999923706055</v>
      </c>
      <c r="F7" s="5">
        <v>16</v>
      </c>
      <c r="G7" s="5">
        <v>16</v>
      </c>
      <c r="H7" s="3">
        <v>2079339</v>
      </c>
      <c r="I7" s="3">
        <v>2239995</v>
      </c>
      <c r="J7" s="3">
        <v>2135583</v>
      </c>
      <c r="K7" s="3">
        <v>0</v>
      </c>
      <c r="L7" s="3">
        <v>0</v>
      </c>
      <c r="M7" s="3">
        <v>0</v>
      </c>
    </row>
    <row r="8" spans="1:13" ht="12.75">
      <c r="A8" t="s">
        <v>100</v>
      </c>
      <c r="B8" s="3">
        <v>97</v>
      </c>
      <c r="C8" s="3">
        <v>99</v>
      </c>
      <c r="D8" s="3">
        <v>97</v>
      </c>
      <c r="E8" s="5">
        <v>104.43000030517578</v>
      </c>
      <c r="F8" s="5">
        <v>98.05999755859375</v>
      </c>
      <c r="G8" s="5">
        <v>97.69000244140625</v>
      </c>
      <c r="H8" s="3">
        <v>10228711</v>
      </c>
      <c r="I8" s="3">
        <v>9764822</v>
      </c>
      <c r="J8" s="3">
        <v>8695754</v>
      </c>
      <c r="K8" s="3">
        <v>0</v>
      </c>
      <c r="L8" s="3">
        <v>0</v>
      </c>
      <c r="M8" s="3">
        <v>0</v>
      </c>
    </row>
    <row r="9" spans="1:13" ht="12.75">
      <c r="A9" t="s">
        <v>101</v>
      </c>
      <c r="B9" s="3">
        <v>1592</v>
      </c>
      <c r="C9" s="3">
        <v>1590</v>
      </c>
      <c r="D9" s="3">
        <v>1573</v>
      </c>
      <c r="E9" s="5">
        <v>1576.1800537109375</v>
      </c>
      <c r="F9" s="5">
        <v>1558.010009765625</v>
      </c>
      <c r="G9" s="5">
        <v>1544.7900390625</v>
      </c>
      <c r="H9" s="3">
        <v>56408537</v>
      </c>
      <c r="I9" s="3">
        <v>56039182</v>
      </c>
      <c r="J9" s="3">
        <v>58892002</v>
      </c>
      <c r="K9" s="3">
        <v>0</v>
      </c>
      <c r="L9" s="3">
        <v>0</v>
      </c>
      <c r="M9" s="3">
        <v>715249</v>
      </c>
    </row>
    <row r="10" spans="1:13" ht="12.75">
      <c r="A10" t="s">
        <v>102</v>
      </c>
      <c r="B10" s="3">
        <v>1296</v>
      </c>
      <c r="C10" s="3">
        <v>1291</v>
      </c>
      <c r="D10" s="3">
        <v>1276</v>
      </c>
      <c r="E10" s="5">
        <v>1263.300048828125</v>
      </c>
      <c r="F10" s="5">
        <v>1257.199951171875</v>
      </c>
      <c r="G10" s="5">
        <v>1234.510009765625</v>
      </c>
      <c r="H10" s="3">
        <v>34981174</v>
      </c>
      <c r="I10" s="3">
        <v>34936635</v>
      </c>
      <c r="J10" s="3">
        <v>37246649</v>
      </c>
      <c r="K10" s="3">
        <v>0</v>
      </c>
      <c r="L10" s="3">
        <v>0</v>
      </c>
      <c r="M10" s="3">
        <v>486921</v>
      </c>
    </row>
    <row r="11" spans="1:13" ht="12.75">
      <c r="A11" t="s">
        <v>103</v>
      </c>
      <c r="B11" s="3">
        <v>359</v>
      </c>
      <c r="C11" s="3">
        <v>352</v>
      </c>
      <c r="D11" s="3">
        <v>335</v>
      </c>
      <c r="E11" s="5">
        <v>363.4200134277344</v>
      </c>
      <c r="F11" s="5">
        <v>344.3999938964844</v>
      </c>
      <c r="G11" s="5">
        <v>332.2699890136719</v>
      </c>
      <c r="H11" s="3">
        <v>9280126</v>
      </c>
      <c r="I11" s="3">
        <v>8794159</v>
      </c>
      <c r="J11" s="3">
        <v>9270932</v>
      </c>
      <c r="K11" s="3">
        <v>0</v>
      </c>
      <c r="L11" s="3">
        <v>0</v>
      </c>
      <c r="M11" s="3">
        <v>119938</v>
      </c>
    </row>
    <row r="12" spans="1:13" ht="12.75">
      <c r="A12" t="s">
        <v>104</v>
      </c>
      <c r="B12" s="3">
        <v>15</v>
      </c>
      <c r="C12" s="3">
        <v>15</v>
      </c>
      <c r="D12" s="3">
        <v>14</v>
      </c>
      <c r="E12" s="5">
        <v>15.430000305175781</v>
      </c>
      <c r="F12" s="5">
        <v>14.829999923706055</v>
      </c>
      <c r="G12" s="5">
        <v>14</v>
      </c>
      <c r="H12" s="3">
        <v>308281</v>
      </c>
      <c r="I12" s="3">
        <v>302254</v>
      </c>
      <c r="J12" s="3">
        <v>320634</v>
      </c>
      <c r="K12" s="3">
        <v>0</v>
      </c>
      <c r="L12" s="3">
        <v>0</v>
      </c>
      <c r="M12" s="3">
        <v>4808</v>
      </c>
    </row>
    <row r="13" spans="1:13" ht="12.75">
      <c r="A13" t="s">
        <v>105</v>
      </c>
      <c r="B13" s="3">
        <v>22</v>
      </c>
      <c r="C13" s="3">
        <v>20</v>
      </c>
      <c r="D13" s="3">
        <v>20</v>
      </c>
      <c r="E13" s="5">
        <v>21.389999389648438</v>
      </c>
      <c r="F13" s="5">
        <v>20.030000686645508</v>
      </c>
      <c r="G13" s="5">
        <v>18.899999618530273</v>
      </c>
      <c r="H13" s="3">
        <v>1221110</v>
      </c>
      <c r="I13" s="3">
        <v>1148999</v>
      </c>
      <c r="J13" s="3">
        <v>1074968</v>
      </c>
      <c r="K13" s="3">
        <v>0</v>
      </c>
      <c r="L13" s="3">
        <v>0</v>
      </c>
      <c r="M13" s="3">
        <v>0</v>
      </c>
    </row>
    <row r="14" spans="1:13" ht="12.75">
      <c r="A14" t="s">
        <v>106</v>
      </c>
      <c r="B14" s="3">
        <v>27</v>
      </c>
      <c r="C14" s="3">
        <v>28</v>
      </c>
      <c r="D14" s="3">
        <v>29</v>
      </c>
      <c r="E14" s="5">
        <v>26.579999923706055</v>
      </c>
      <c r="F14" s="5">
        <v>26.81999969482422</v>
      </c>
      <c r="G14" s="5">
        <v>27.18000030517578</v>
      </c>
      <c r="H14" s="3">
        <v>1694750</v>
      </c>
      <c r="I14" s="3">
        <v>1681925</v>
      </c>
      <c r="J14" s="3">
        <v>1709675</v>
      </c>
      <c r="K14" s="3">
        <v>0</v>
      </c>
      <c r="L14" s="3">
        <v>0</v>
      </c>
      <c r="M14" s="3">
        <v>3918</v>
      </c>
    </row>
    <row r="15" spans="1:13" ht="12.75">
      <c r="A15" s="2" t="s">
        <v>107</v>
      </c>
      <c r="B15" s="6">
        <f>SUM(B7:B14)</f>
        <v>4</v>
      </c>
      <c r="C15" s="6">
        <f>SUM(C7:C14)</f>
        <v>4</v>
      </c>
      <c r="D15" s="6">
        <f>SUM(D7:D14)</f>
        <v>4</v>
      </c>
      <c r="E15" s="5">
        <f>SUM(E7:E14)</f>
        <v>4</v>
      </c>
      <c r="F15" s="5">
        <f>SUM(F7:F14)</f>
        <v>4</v>
      </c>
      <c r="G15" s="5">
        <f>SUM(G7:G14)</f>
        <v>4</v>
      </c>
      <c r="H15" s="6">
        <f>SUM(H7:H14)</f>
        <v>4</v>
      </c>
      <c r="I15" s="6">
        <f>SUM(I7:I14)</f>
        <v>4</v>
      </c>
      <c r="J15" s="6">
        <f>SUM(J7:J14)</f>
        <v>4</v>
      </c>
      <c r="K15" s="6">
        <f>SUM(K7:K14)</f>
        <v>4</v>
      </c>
      <c r="L15" s="6">
        <f>SUM(L7:L14)</f>
        <v>4</v>
      </c>
      <c r="M15" s="6">
        <f>SUM(M7:M14)</f>
        <v>4</v>
      </c>
    </row>
    <row r="16" spans="5:10" ht="12.75">
      <c r="E16" s="2" t="s">
        <v>108</v>
      </c>
      <c r="H16" s="3">
        <v>59705656</v>
      </c>
      <c r="I16" s="3">
        <v>53977394</v>
      </c>
      <c r="J16" s="3">
        <v>55976562</v>
      </c>
    </row>
    <row r="17" spans="5:10" ht="12.75">
      <c r="E17" s="2" t="s">
        <v>109</v>
      </c>
      <c r="H17" s="6">
        <f>SUM(H15:H16)</f>
        <v>4</v>
      </c>
      <c r="I17" s="6">
        <f>SUM(I15:I16)</f>
        <v>4</v>
      </c>
      <c r="J17" s="6">
        <f>SUM(J15:J16)</f>
        <v>4</v>
      </c>
    </row>
  </sheetData>
  <mergeCells count="2">
    <mergeCell ref="E16:G16"/>
    <mergeCell ref="E17:G17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110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6" spans="2:17" ht="12.75">
      <c r="B6" s="4" t="s">
        <v>111</v>
      </c>
      <c r="E6" s="4" t="s">
        <v>112</v>
      </c>
      <c r="H6" s="4" t="s">
        <v>113</v>
      </c>
      <c r="K6" s="2" t="s">
        <v>114</v>
      </c>
      <c r="N6" s="2" t="s">
        <v>115</v>
      </c>
      <c r="Q6" s="2" t="s">
        <v>116</v>
      </c>
    </row>
    <row r="7" spans="1:19" ht="12.75">
      <c r="A7" s="2" t="s">
        <v>11</v>
      </c>
      <c r="B7" s="2" t="s">
        <v>97</v>
      </c>
      <c r="C7" s="2" t="s">
        <v>98</v>
      </c>
      <c r="D7" s="2" t="s">
        <v>4</v>
      </c>
      <c r="E7" s="2" t="s">
        <v>97</v>
      </c>
      <c r="F7" s="2" t="s">
        <v>98</v>
      </c>
      <c r="G7" s="2" t="s">
        <v>4</v>
      </c>
      <c r="H7" s="2" t="s">
        <v>97</v>
      </c>
      <c r="I7" s="2" t="s">
        <v>98</v>
      </c>
      <c r="J7" s="2" t="s">
        <v>4</v>
      </c>
      <c r="K7" s="2" t="s">
        <v>97</v>
      </c>
      <c r="L7" s="2" t="s">
        <v>98</v>
      </c>
      <c r="M7" s="2" t="s">
        <v>4</v>
      </c>
      <c r="N7" s="2" t="s">
        <v>97</v>
      </c>
      <c r="O7" s="2" t="s">
        <v>98</v>
      </c>
      <c r="P7" s="2" t="s">
        <v>4</v>
      </c>
      <c r="Q7" s="2" t="s">
        <v>97</v>
      </c>
      <c r="R7" s="2" t="s">
        <v>98</v>
      </c>
      <c r="S7" s="2" t="s">
        <v>4</v>
      </c>
    </row>
    <row r="8" spans="1:19" ht="12.75">
      <c r="A8" t="s">
        <v>99</v>
      </c>
      <c r="B8" s="3" t="s">
        <v>117</v>
      </c>
      <c r="C8" s="3" t="s">
        <v>118</v>
      </c>
      <c r="D8" s="3" t="s">
        <v>118</v>
      </c>
      <c r="E8" s="3">
        <v>133434</v>
      </c>
      <c r="F8" s="3">
        <v>140000</v>
      </c>
      <c r="G8" s="3">
        <v>133474</v>
      </c>
      <c r="H8" s="3">
        <v>132868</v>
      </c>
      <c r="I8" s="3">
        <v>132500</v>
      </c>
      <c r="J8" s="3">
        <v>133474</v>
      </c>
      <c r="K8" s="3">
        <v>565</v>
      </c>
      <c r="L8" s="3">
        <v>7500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t="s">
        <v>100</v>
      </c>
      <c r="B9" s="3" t="s">
        <v>119</v>
      </c>
      <c r="C9" s="3" t="s">
        <v>120</v>
      </c>
      <c r="D9" s="3" t="s">
        <v>121</v>
      </c>
      <c r="E9" s="3">
        <v>97945</v>
      </c>
      <c r="F9" s="3">
        <v>99579</v>
      </c>
      <c r="G9" s="3">
        <v>89014</v>
      </c>
      <c r="H9" s="3">
        <v>46955</v>
      </c>
      <c r="I9" s="3">
        <v>46968</v>
      </c>
      <c r="J9" s="3">
        <v>47000</v>
      </c>
      <c r="K9" s="3">
        <v>50989</v>
      </c>
      <c r="L9" s="3">
        <v>52611</v>
      </c>
      <c r="M9" s="3">
        <v>42014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2.75">
      <c r="A10" t="s">
        <v>101</v>
      </c>
      <c r="B10" s="3" t="s">
        <v>122</v>
      </c>
      <c r="C10" s="3" t="s">
        <v>123</v>
      </c>
      <c r="D10" s="3" t="s">
        <v>124</v>
      </c>
      <c r="E10" s="3">
        <v>35788</v>
      </c>
      <c r="F10" s="3">
        <v>35968</v>
      </c>
      <c r="G10" s="3">
        <v>37660</v>
      </c>
      <c r="H10" s="3">
        <v>26830</v>
      </c>
      <c r="I10" s="3">
        <v>26729</v>
      </c>
      <c r="J10" s="3">
        <v>27728</v>
      </c>
      <c r="K10" s="3">
        <v>8958</v>
      </c>
      <c r="L10" s="3">
        <v>9239</v>
      </c>
      <c r="M10" s="3">
        <v>9932</v>
      </c>
      <c r="N10" s="3">
        <v>0</v>
      </c>
      <c r="O10" s="3">
        <v>0</v>
      </c>
      <c r="P10" s="3">
        <v>461</v>
      </c>
      <c r="Q10" s="3">
        <v>0</v>
      </c>
      <c r="R10" s="3">
        <v>0</v>
      </c>
      <c r="S10" s="3">
        <v>2</v>
      </c>
    </row>
    <row r="11" spans="1:19" ht="12.75">
      <c r="A11" t="s">
        <v>102</v>
      </c>
      <c r="B11" s="3" t="s">
        <v>125</v>
      </c>
      <c r="C11" s="3" t="s">
        <v>126</v>
      </c>
      <c r="D11" s="3" t="s">
        <v>127</v>
      </c>
      <c r="E11" s="3">
        <v>27690</v>
      </c>
      <c r="F11" s="3">
        <v>27789</v>
      </c>
      <c r="G11" s="3">
        <v>29777</v>
      </c>
      <c r="H11" s="3">
        <v>22307</v>
      </c>
      <c r="I11" s="3">
        <v>22310</v>
      </c>
      <c r="J11" s="3">
        <v>23152</v>
      </c>
      <c r="K11" s="3">
        <v>5383</v>
      </c>
      <c r="L11" s="3">
        <v>5479</v>
      </c>
      <c r="M11" s="3">
        <v>6625</v>
      </c>
      <c r="N11" s="3">
        <v>0</v>
      </c>
      <c r="O11" s="3">
        <v>0</v>
      </c>
      <c r="P11" s="3">
        <v>391</v>
      </c>
      <c r="Q11" s="3">
        <v>0</v>
      </c>
      <c r="R11" s="3">
        <v>0</v>
      </c>
      <c r="S11" s="3">
        <v>3</v>
      </c>
    </row>
    <row r="12" spans="1:19" ht="12.75">
      <c r="A12" t="s">
        <v>103</v>
      </c>
      <c r="B12" s="3" t="s">
        <v>128</v>
      </c>
      <c r="C12" s="3" t="s">
        <v>129</v>
      </c>
      <c r="D12" s="3" t="s">
        <v>130</v>
      </c>
      <c r="E12" s="3">
        <v>25535</v>
      </c>
      <c r="F12" s="3">
        <v>25535</v>
      </c>
      <c r="G12" s="3">
        <v>27541</v>
      </c>
      <c r="H12" s="3">
        <v>20639</v>
      </c>
      <c r="I12" s="3">
        <v>20608</v>
      </c>
      <c r="J12" s="3">
        <v>21395</v>
      </c>
      <c r="K12" s="3">
        <v>4896</v>
      </c>
      <c r="L12" s="3">
        <v>4927</v>
      </c>
      <c r="M12" s="3">
        <v>6146</v>
      </c>
      <c r="N12" s="3">
        <v>0</v>
      </c>
      <c r="O12" s="3">
        <v>0</v>
      </c>
      <c r="P12" s="3">
        <v>354</v>
      </c>
      <c r="Q12" s="3">
        <v>0</v>
      </c>
      <c r="R12" s="3">
        <v>0</v>
      </c>
      <c r="S12" s="3">
        <v>7</v>
      </c>
    </row>
    <row r="13" spans="1:19" ht="12.75">
      <c r="A13" t="s">
        <v>104</v>
      </c>
      <c r="B13" s="3" t="s">
        <v>131</v>
      </c>
      <c r="C13" s="3" t="s">
        <v>132</v>
      </c>
      <c r="D13" s="3" t="s">
        <v>133</v>
      </c>
      <c r="E13" s="3">
        <v>19979</v>
      </c>
      <c r="F13" s="3">
        <v>20381</v>
      </c>
      <c r="G13" s="3">
        <v>22564</v>
      </c>
      <c r="H13" s="3">
        <v>18304</v>
      </c>
      <c r="I13" s="3">
        <v>18289</v>
      </c>
      <c r="J13" s="3">
        <v>18956</v>
      </c>
      <c r="K13" s="3">
        <v>1676</v>
      </c>
      <c r="L13" s="3">
        <v>2092</v>
      </c>
      <c r="M13" s="3">
        <v>3609</v>
      </c>
      <c r="N13" s="3">
        <v>0</v>
      </c>
      <c r="O13" s="3">
        <v>0</v>
      </c>
      <c r="P13" s="3">
        <v>341</v>
      </c>
      <c r="Q13" s="3">
        <v>0</v>
      </c>
      <c r="R13" s="3">
        <v>0</v>
      </c>
      <c r="S13" s="3">
        <v>2</v>
      </c>
    </row>
    <row r="14" spans="1:19" ht="12.75">
      <c r="A14" t="s">
        <v>105</v>
      </c>
      <c r="B14" s="3" t="s">
        <v>134</v>
      </c>
      <c r="C14" s="3" t="s">
        <v>135</v>
      </c>
      <c r="D14" s="3" t="s">
        <v>136</v>
      </c>
      <c r="E14" s="3">
        <v>57075</v>
      </c>
      <c r="F14" s="3">
        <v>57352</v>
      </c>
      <c r="G14" s="3">
        <v>56884</v>
      </c>
      <c r="H14" s="3">
        <v>46584</v>
      </c>
      <c r="I14" s="3">
        <v>47346</v>
      </c>
      <c r="J14" s="3">
        <v>46979</v>
      </c>
      <c r="K14" s="3">
        <v>10490</v>
      </c>
      <c r="L14" s="3">
        <v>10006</v>
      </c>
      <c r="M14" s="3">
        <v>9905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2.75">
      <c r="A15" t="s">
        <v>106</v>
      </c>
      <c r="B15" s="3" t="s">
        <v>137</v>
      </c>
      <c r="C15" s="3" t="s">
        <v>138</v>
      </c>
      <c r="D15" s="3" t="s">
        <v>139</v>
      </c>
      <c r="E15" s="3">
        <v>63752</v>
      </c>
      <c r="F15" s="3">
        <v>62715</v>
      </c>
      <c r="G15" s="3">
        <v>62765</v>
      </c>
      <c r="H15" s="3">
        <v>57803</v>
      </c>
      <c r="I15" s="3">
        <v>56868</v>
      </c>
      <c r="J15" s="3">
        <v>56817</v>
      </c>
      <c r="K15" s="3">
        <v>5950</v>
      </c>
      <c r="L15" s="3">
        <v>5847</v>
      </c>
      <c r="M15" s="3">
        <v>5949</v>
      </c>
      <c r="N15" s="3">
        <v>0</v>
      </c>
      <c r="O15" s="3">
        <v>0</v>
      </c>
      <c r="P15" s="3">
        <v>144</v>
      </c>
      <c r="Q15" s="3">
        <v>0</v>
      </c>
      <c r="R15" s="3">
        <v>0</v>
      </c>
      <c r="S15" s="3">
        <v>0</v>
      </c>
    </row>
    <row r="16" spans="2:19" ht="12.75">
      <c r="B16" s="3" t="s">
        <v>140</v>
      </c>
      <c r="C16" s="3" t="s">
        <v>141</v>
      </c>
      <c r="D16" s="3" t="s">
        <v>142</v>
      </c>
      <c r="E16" s="3">
        <v>34314</v>
      </c>
      <c r="F16" s="3">
        <v>34451</v>
      </c>
      <c r="G16" s="3">
        <v>35922</v>
      </c>
      <c r="H16" s="3">
        <v>25916</v>
      </c>
      <c r="I16" s="3">
        <v>25862</v>
      </c>
      <c r="J16" s="3">
        <v>26770</v>
      </c>
      <c r="K16" s="3">
        <v>8399</v>
      </c>
      <c r="L16" s="3">
        <v>8589</v>
      </c>
      <c r="M16" s="3">
        <v>9152</v>
      </c>
      <c r="N16" s="3">
        <v>0</v>
      </c>
      <c r="O16" s="3">
        <v>0</v>
      </c>
      <c r="P16" s="3">
        <v>402</v>
      </c>
      <c r="Q16" s="3">
        <v>0</v>
      </c>
      <c r="R16" s="3">
        <v>0</v>
      </c>
      <c r="S16" s="3">
        <v>3</v>
      </c>
    </row>
    <row r="18" ht="12.75">
      <c r="A18" s="2" t="s">
        <v>143</v>
      </c>
    </row>
    <row r="19" ht="12.75">
      <c r="A19" s="2" t="s">
        <v>144</v>
      </c>
    </row>
    <row r="20" ht="12.75">
      <c r="A20" s="2" t="s">
        <v>145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146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5" spans="1:5" ht="12.75">
      <c r="A5" s="4" t="s">
        <v>147</v>
      </c>
      <c r="E5" s="4" t="s">
        <v>148</v>
      </c>
    </row>
    <row r="6" spans="1:11" ht="12.75">
      <c r="A6" s="2" t="s">
        <v>149</v>
      </c>
      <c r="E6" s="2" t="s">
        <v>150</v>
      </c>
      <c r="H6" s="2" t="s">
        <v>151</v>
      </c>
      <c r="K6" s="2" t="s">
        <v>152</v>
      </c>
    </row>
    <row r="7" spans="1:13" ht="12.75">
      <c r="A7" s="2" t="s">
        <v>11</v>
      </c>
      <c r="B7" s="2" t="s">
        <v>97</v>
      </c>
      <c r="C7" s="2" t="s">
        <v>98</v>
      </c>
      <c r="D7" s="2" t="s">
        <v>4</v>
      </c>
      <c r="E7" s="2" t="s">
        <v>97</v>
      </c>
      <c r="F7" s="2" t="s">
        <v>98</v>
      </c>
      <c r="G7" s="2" t="s">
        <v>4</v>
      </c>
      <c r="H7" s="2" t="s">
        <v>97</v>
      </c>
      <c r="I7" s="2" t="s">
        <v>98</v>
      </c>
      <c r="J7" s="2" t="s">
        <v>4</v>
      </c>
      <c r="K7" s="2" t="s">
        <v>97</v>
      </c>
      <c r="L7" s="2" t="s">
        <v>98</v>
      </c>
      <c r="M7" s="2" t="s">
        <v>4</v>
      </c>
    </row>
    <row r="8" spans="1:13" ht="12.75">
      <c r="A8" t="s">
        <v>99</v>
      </c>
      <c r="B8">
        <v>16</v>
      </c>
      <c r="C8">
        <v>16</v>
      </c>
      <c r="D8">
        <v>16</v>
      </c>
      <c r="E8">
        <v>28</v>
      </c>
      <c r="F8">
        <v>28.44</v>
      </c>
      <c r="G8">
        <v>30.75</v>
      </c>
      <c r="H8">
        <v>1</v>
      </c>
      <c r="I8">
        <v>0.63</v>
      </c>
      <c r="J8">
        <v>0.94</v>
      </c>
      <c r="K8">
        <v>0.69</v>
      </c>
      <c r="L8">
        <v>0.38</v>
      </c>
      <c r="M8">
        <v>0.25</v>
      </c>
    </row>
    <row r="9" spans="1:13" ht="12.75">
      <c r="A9" t="s">
        <v>100</v>
      </c>
      <c r="B9">
        <v>107</v>
      </c>
      <c r="C9">
        <v>108</v>
      </c>
      <c r="D9">
        <v>112</v>
      </c>
      <c r="E9">
        <v>31.33</v>
      </c>
      <c r="F9">
        <v>29.37</v>
      </c>
      <c r="G9">
        <v>29.21</v>
      </c>
      <c r="H9">
        <v>3.86</v>
      </c>
      <c r="I9">
        <v>3.23</v>
      </c>
      <c r="J9">
        <v>5.58</v>
      </c>
      <c r="K9">
        <v>2.67</v>
      </c>
      <c r="L9">
        <v>1.89</v>
      </c>
      <c r="M9">
        <v>2.55</v>
      </c>
    </row>
    <row r="10" spans="1:13" ht="12.75">
      <c r="A10" t="s">
        <v>101</v>
      </c>
      <c r="B10">
        <v>1653</v>
      </c>
      <c r="C10">
        <v>1648</v>
      </c>
      <c r="D10">
        <v>1578</v>
      </c>
      <c r="E10">
        <v>31.35</v>
      </c>
      <c r="F10">
        <v>30.38</v>
      </c>
      <c r="G10">
        <v>31.89</v>
      </c>
      <c r="H10">
        <v>5.14</v>
      </c>
      <c r="I10">
        <v>5.22</v>
      </c>
      <c r="J10">
        <v>5.51</v>
      </c>
      <c r="K10">
        <v>9.51</v>
      </c>
      <c r="L10">
        <v>7.7</v>
      </c>
      <c r="M10">
        <v>7.54</v>
      </c>
    </row>
    <row r="11" spans="1:13" ht="12.75">
      <c r="A11" t="s">
        <v>102</v>
      </c>
      <c r="B11">
        <v>1441</v>
      </c>
      <c r="C11">
        <v>1433</v>
      </c>
      <c r="D11">
        <v>1285</v>
      </c>
      <c r="E11">
        <v>31.59</v>
      </c>
      <c r="F11">
        <v>29.76</v>
      </c>
      <c r="G11">
        <v>31.41</v>
      </c>
      <c r="H11">
        <v>6.44</v>
      </c>
      <c r="I11">
        <v>7.01</v>
      </c>
      <c r="J11">
        <v>6.86</v>
      </c>
      <c r="K11">
        <v>10.86</v>
      </c>
      <c r="L11">
        <v>9.32</v>
      </c>
      <c r="M11">
        <v>9.68</v>
      </c>
    </row>
    <row r="12" spans="1:13" ht="12.75">
      <c r="A12" t="s">
        <v>103</v>
      </c>
      <c r="B12">
        <v>457</v>
      </c>
      <c r="C12">
        <v>447</v>
      </c>
      <c r="D12">
        <v>332</v>
      </c>
      <c r="E12">
        <v>32.38</v>
      </c>
      <c r="F12">
        <v>30.41</v>
      </c>
      <c r="G12">
        <v>32.39</v>
      </c>
      <c r="H12">
        <v>14.2</v>
      </c>
      <c r="I12">
        <v>13.07</v>
      </c>
      <c r="J12">
        <v>11.72</v>
      </c>
      <c r="K12">
        <v>10.94</v>
      </c>
      <c r="L12">
        <v>9.98</v>
      </c>
      <c r="M12">
        <v>11.57</v>
      </c>
    </row>
    <row r="13" spans="1:13" ht="12.75">
      <c r="A13" t="s">
        <v>104</v>
      </c>
      <c r="B13">
        <v>16</v>
      </c>
      <c r="C13">
        <v>16</v>
      </c>
      <c r="D13">
        <v>14</v>
      </c>
      <c r="E13">
        <v>33.44</v>
      </c>
      <c r="F13">
        <v>31.31</v>
      </c>
      <c r="G13">
        <v>35.57</v>
      </c>
      <c r="H13">
        <v>6.69</v>
      </c>
      <c r="I13">
        <v>8.56</v>
      </c>
      <c r="J13">
        <v>11.43</v>
      </c>
      <c r="K13">
        <v>15.56</v>
      </c>
      <c r="L13">
        <v>15.63</v>
      </c>
      <c r="M13">
        <v>18.79</v>
      </c>
    </row>
    <row r="14" spans="1:13" ht="12.75">
      <c r="A14" t="s">
        <v>105</v>
      </c>
      <c r="B14">
        <v>21</v>
      </c>
      <c r="C14">
        <v>19</v>
      </c>
      <c r="D14">
        <v>19</v>
      </c>
      <c r="E14">
        <v>27.86</v>
      </c>
      <c r="F14">
        <v>31.95</v>
      </c>
      <c r="G14">
        <v>33</v>
      </c>
      <c r="H14">
        <v>6.48</v>
      </c>
      <c r="I14">
        <v>14.74</v>
      </c>
      <c r="J14">
        <v>9.11</v>
      </c>
      <c r="K14">
        <v>15.19</v>
      </c>
      <c r="L14">
        <v>13.21</v>
      </c>
      <c r="M14">
        <v>12.05</v>
      </c>
    </row>
    <row r="15" spans="1:13" ht="12.75">
      <c r="A15" t="s">
        <v>106</v>
      </c>
      <c r="B15">
        <v>27</v>
      </c>
      <c r="C15">
        <v>28</v>
      </c>
      <c r="D15">
        <v>29</v>
      </c>
      <c r="E15">
        <v>23.93</v>
      </c>
      <c r="F15">
        <v>26.11</v>
      </c>
      <c r="G15">
        <v>28</v>
      </c>
      <c r="H15">
        <v>1.7</v>
      </c>
      <c r="I15">
        <v>4.93</v>
      </c>
      <c r="J15">
        <v>1.76</v>
      </c>
      <c r="K15">
        <v>3.56</v>
      </c>
      <c r="L15">
        <v>4.07</v>
      </c>
      <c r="M15">
        <v>6.79</v>
      </c>
    </row>
    <row r="16" spans="1:13" ht="12.75">
      <c r="A16" s="2" t="s">
        <v>153</v>
      </c>
      <c r="B16" s="2">
        <v>3738</v>
      </c>
      <c r="C16" s="2">
        <v>3715</v>
      </c>
      <c r="D16" s="2">
        <v>3385</v>
      </c>
      <c r="E16" s="2">
        <v>31.49</v>
      </c>
      <c r="F16" s="2">
        <v>30.09</v>
      </c>
      <c r="G16" s="2">
        <v>31.65</v>
      </c>
      <c r="H16" s="2">
        <v>6.68</v>
      </c>
      <c r="I16" s="2">
        <v>6.84</v>
      </c>
      <c r="J16" s="2">
        <v>6.62</v>
      </c>
      <c r="K16" s="2">
        <v>9.99</v>
      </c>
      <c r="L16" s="2">
        <v>8.43</v>
      </c>
      <c r="M16" s="2">
        <v>8.61</v>
      </c>
    </row>
    <row r="17" ht="12.75">
      <c r="A17" s="2" t="s">
        <v>154</v>
      </c>
    </row>
    <row r="18" ht="12.75">
      <c r="A18" s="2" t="s">
        <v>155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156</v>
      </c>
    </row>
    <row r="2" ht="12.75">
      <c r="A2" s="2" t="s">
        <v>90</v>
      </c>
    </row>
    <row r="3" ht="12.75">
      <c r="A3" s="2" t="s">
        <v>91</v>
      </c>
    </row>
    <row r="4" ht="12.75">
      <c r="A4" s="2" t="s">
        <v>92</v>
      </c>
    </row>
    <row r="6" ht="12.75">
      <c r="A6" s="4" t="s">
        <v>157</v>
      </c>
    </row>
    <row r="7" spans="1:4" ht="12.75">
      <c r="A7" s="2" t="s">
        <v>158</v>
      </c>
      <c r="B7" s="2" t="s">
        <v>97</v>
      </c>
      <c r="C7" s="2" t="s">
        <v>98</v>
      </c>
      <c r="D7" s="2" t="s">
        <v>4</v>
      </c>
    </row>
    <row r="8" spans="1:4" ht="12.75">
      <c r="A8" s="2" t="s">
        <v>159</v>
      </c>
      <c r="B8" s="3">
        <v>0</v>
      </c>
      <c r="C8" s="3">
        <v>0</v>
      </c>
      <c r="D8" s="3">
        <v>0</v>
      </c>
    </row>
    <row r="9" spans="1:4" ht="12.75">
      <c r="A9" s="2" t="s">
        <v>160</v>
      </c>
      <c r="B9" s="3">
        <v>37</v>
      </c>
      <c r="C9" s="3">
        <v>35</v>
      </c>
      <c r="D9" s="3">
        <v>28</v>
      </c>
    </row>
    <row r="10" spans="1:4" ht="12.75">
      <c r="A10" s="2" t="s">
        <v>161</v>
      </c>
      <c r="B10" s="3">
        <v>73</v>
      </c>
      <c r="C10" s="3">
        <v>80</v>
      </c>
      <c r="D10" s="3">
        <v>91</v>
      </c>
    </row>
    <row r="11" spans="1:4" ht="12.75">
      <c r="A11" s="2" t="s">
        <v>162</v>
      </c>
      <c r="B11" s="3">
        <v>19</v>
      </c>
      <c r="C11" s="3">
        <v>19</v>
      </c>
      <c r="D11" s="3">
        <v>20</v>
      </c>
    </row>
    <row r="12" spans="1:4" ht="12.75">
      <c r="A12" s="2" t="s">
        <v>163</v>
      </c>
      <c r="B12" s="3">
        <v>0</v>
      </c>
      <c r="C12" s="3">
        <v>0</v>
      </c>
      <c r="D12" s="3">
        <v>1</v>
      </c>
    </row>
    <row r="13" spans="1:4" ht="12.75">
      <c r="A13" s="2" t="s">
        <v>164</v>
      </c>
      <c r="B13" s="3">
        <v>129</v>
      </c>
      <c r="C13" s="3">
        <v>134</v>
      </c>
      <c r="D13" s="3">
        <v>140</v>
      </c>
    </row>
    <row r="15" spans="1:5" ht="12.75">
      <c r="A15" s="4" t="s">
        <v>165</v>
      </c>
      <c r="E15" s="4" t="s">
        <v>166</v>
      </c>
    </row>
    <row r="16" ht="12.75">
      <c r="I16" s="4" t="s">
        <v>167</v>
      </c>
    </row>
    <row r="17" spans="1:12" ht="12.75">
      <c r="A17" s="2" t="s">
        <v>168</v>
      </c>
      <c r="B17" s="2" t="s">
        <v>97</v>
      </c>
      <c r="C17" s="2" t="s">
        <v>98</v>
      </c>
      <c r="D17" s="2" t="s">
        <v>4</v>
      </c>
      <c r="E17" s="2" t="s">
        <v>11</v>
      </c>
      <c r="F17" s="2" t="s">
        <v>97</v>
      </c>
      <c r="G17" s="2" t="s">
        <v>98</v>
      </c>
      <c r="H17" s="2" t="s">
        <v>4</v>
      </c>
      <c r="I17" s="2" t="s">
        <v>169</v>
      </c>
      <c r="J17" s="2" t="s">
        <v>97</v>
      </c>
      <c r="K17" s="2" t="s">
        <v>98</v>
      </c>
      <c r="L17" s="2" t="s">
        <v>4</v>
      </c>
    </row>
    <row r="18" spans="1:12" ht="12.75">
      <c r="A18" s="2" t="s">
        <v>170</v>
      </c>
      <c r="B18" s="3">
        <v>119.86</v>
      </c>
      <c r="C18" s="3">
        <v>111</v>
      </c>
      <c r="D18" s="3">
        <v>118.06</v>
      </c>
      <c r="E18" t="s">
        <v>171</v>
      </c>
      <c r="F18" s="3">
        <v>3653651</v>
      </c>
      <c r="G18" s="3">
        <v>3334924</v>
      </c>
      <c r="H18" s="3">
        <v>3755063</v>
      </c>
      <c r="I18" t="s">
        <v>172</v>
      </c>
      <c r="J18" s="3">
        <v>30483</v>
      </c>
      <c r="K18" s="3">
        <v>30044</v>
      </c>
      <c r="L18" s="3">
        <v>31806</v>
      </c>
    </row>
    <row r="19" spans="1:12" ht="12.75">
      <c r="A19" s="2" t="s">
        <v>173</v>
      </c>
      <c r="B19" s="3">
        <v>0</v>
      </c>
      <c r="C19" s="3">
        <v>0</v>
      </c>
      <c r="D19" s="3">
        <v>0</v>
      </c>
      <c r="E19" t="s">
        <v>174</v>
      </c>
      <c r="F19" s="3">
        <v>0</v>
      </c>
      <c r="G19" s="3">
        <v>0</v>
      </c>
      <c r="H19" s="3">
        <v>0</v>
      </c>
      <c r="I19" t="s">
        <v>172</v>
      </c>
      <c r="J19" s="3">
        <v>0</v>
      </c>
      <c r="K19" s="3">
        <v>0</v>
      </c>
      <c r="L19" s="3">
        <v>0</v>
      </c>
    </row>
    <row r="20" spans="1:12" ht="12.75">
      <c r="A20" s="2" t="s">
        <v>175</v>
      </c>
      <c r="B20" s="3">
        <v>0</v>
      </c>
      <c r="C20" s="3">
        <v>0</v>
      </c>
      <c r="D20" s="3">
        <v>0</v>
      </c>
      <c r="E20" t="s">
        <v>176</v>
      </c>
      <c r="F20" s="3">
        <v>0</v>
      </c>
      <c r="G20" s="3">
        <v>0</v>
      </c>
      <c r="H20" s="3">
        <v>0</v>
      </c>
      <c r="I20" t="s">
        <v>172</v>
      </c>
      <c r="J20" s="3">
        <v>0</v>
      </c>
      <c r="K20" s="3">
        <v>0</v>
      </c>
      <c r="L20" s="3">
        <v>0</v>
      </c>
    </row>
    <row r="21" spans="1:12" ht="12.75">
      <c r="A21" s="2" t="s">
        <v>177</v>
      </c>
      <c r="B21" s="3">
        <v>0</v>
      </c>
      <c r="C21" s="3">
        <v>0</v>
      </c>
      <c r="D21" s="3">
        <v>0</v>
      </c>
      <c r="E21" t="s">
        <v>178</v>
      </c>
      <c r="F21" s="3">
        <v>0</v>
      </c>
      <c r="G21" s="3">
        <v>0</v>
      </c>
      <c r="H21" s="3">
        <v>0</v>
      </c>
      <c r="I21" t="s">
        <v>172</v>
      </c>
      <c r="J21" s="3">
        <v>0</v>
      </c>
      <c r="K21" s="3">
        <v>0</v>
      </c>
      <c r="L21" s="3">
        <v>0</v>
      </c>
    </row>
    <row r="22" spans="1:12" ht="12.75">
      <c r="A22" s="2" t="s">
        <v>179</v>
      </c>
      <c r="B22" s="3">
        <v>4</v>
      </c>
      <c r="C22" s="3">
        <v>3</v>
      </c>
      <c r="D22" s="3">
        <v>1</v>
      </c>
      <c r="E22" t="s">
        <v>180</v>
      </c>
      <c r="F22" s="3">
        <v>42347</v>
      </c>
      <c r="G22" s="3">
        <v>14711</v>
      </c>
      <c r="H22" s="3">
        <v>0</v>
      </c>
      <c r="I22" t="s">
        <v>181</v>
      </c>
      <c r="J22" s="3">
        <v>10587</v>
      </c>
      <c r="K22" s="3">
        <v>4904</v>
      </c>
      <c r="L22" s="3">
        <v>0</v>
      </c>
    </row>
    <row r="23" spans="1:12" ht="12.75">
      <c r="A23" s="2" t="s">
        <v>182</v>
      </c>
      <c r="B23" s="3">
        <v>31</v>
      </c>
      <c r="C23" s="3">
        <v>176</v>
      </c>
      <c r="D23" s="3">
        <v>148</v>
      </c>
      <c r="E23" t="s">
        <v>183</v>
      </c>
      <c r="F23" s="3">
        <v>210054</v>
      </c>
      <c r="G23" s="3">
        <v>213098</v>
      </c>
      <c r="H23" s="3">
        <v>91571</v>
      </c>
      <c r="I23" t="s">
        <v>184</v>
      </c>
      <c r="J23" s="3">
        <v>6776</v>
      </c>
      <c r="K23" s="3">
        <v>1211</v>
      </c>
      <c r="L23" s="3">
        <v>619</v>
      </c>
    </row>
    <row r="24" spans="1:12" ht="12.75">
      <c r="A24" s="2" t="s">
        <v>185</v>
      </c>
      <c r="B24" s="3">
        <v>43</v>
      </c>
      <c r="C24" s="3">
        <v>116</v>
      </c>
      <c r="D24" s="3">
        <v>209</v>
      </c>
      <c r="E24" t="s">
        <v>186</v>
      </c>
      <c r="F24" s="3">
        <v>319198</v>
      </c>
      <c r="G24" s="3">
        <v>937653</v>
      </c>
      <c r="H24" s="3">
        <v>1969917</v>
      </c>
      <c r="I24" t="s">
        <v>184</v>
      </c>
      <c r="J24" s="3">
        <v>7423</v>
      </c>
      <c r="K24" s="3">
        <v>8083</v>
      </c>
      <c r="L24" s="3">
        <v>9425</v>
      </c>
    </row>
    <row r="25" ht="12.75">
      <c r="A25" s="2" t="s">
        <v>187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188</v>
      </c>
    </row>
    <row r="3" spans="1:3" ht="12.75">
      <c r="A3" s="2" t="s">
        <v>190</v>
      </c>
      <c r="C3" t="s">
        <v>191</v>
      </c>
    </row>
    <row r="4" spans="1:3" ht="12.75">
      <c r="A4" s="2" t="s">
        <v>192</v>
      </c>
      <c r="C4" t="s">
        <v>191</v>
      </c>
    </row>
    <row r="5" spans="1:3" ht="12.75">
      <c r="A5" s="2" t="s">
        <v>193</v>
      </c>
      <c r="C5" t="s">
        <v>194</v>
      </c>
    </row>
    <row r="6" spans="1:3" ht="12.75">
      <c r="A6" s="2" t="s">
        <v>195</v>
      </c>
      <c r="C6" t="s">
        <v>196</v>
      </c>
    </row>
    <row r="7" spans="1:3" ht="12.75">
      <c r="A7" s="2" t="s">
        <v>197</v>
      </c>
      <c r="C7" t="s">
        <v>198</v>
      </c>
    </row>
    <row r="8" spans="1:3" ht="12.75">
      <c r="A8" s="2" t="s">
        <v>199</v>
      </c>
      <c r="C8" t="s">
        <v>200</v>
      </c>
    </row>
    <row r="9" spans="1:3" ht="12.75">
      <c r="A9" s="2" t="s">
        <v>201</v>
      </c>
      <c r="C9" t="s">
        <v>202</v>
      </c>
    </row>
    <row r="10" spans="1:3" ht="12.75">
      <c r="A10" s="2" t="s">
        <v>203</v>
      </c>
      <c r="C10" t="s">
        <v>204</v>
      </c>
    </row>
    <row r="11" spans="1:3" ht="12.75">
      <c r="A11" s="2" t="s">
        <v>205</v>
      </c>
      <c r="C11" t="s">
        <v>206</v>
      </c>
    </row>
    <row r="12" spans="1:3" ht="12.75">
      <c r="A12" s="2" t="s">
        <v>207</v>
      </c>
      <c r="C12" t="s">
        <v>208</v>
      </c>
    </row>
    <row r="13" spans="1:3" ht="12.75">
      <c r="A13" s="2" t="s">
        <v>209</v>
      </c>
      <c r="C13" t="s">
        <v>210</v>
      </c>
    </row>
    <row r="16" ht="12.75">
      <c r="A16" s="4" t="s">
        <v>211</v>
      </c>
    </row>
    <row r="17" spans="1:7" ht="12.75">
      <c r="A17" s="2" t="s">
        <v>212</v>
      </c>
      <c r="C17" s="2" t="s">
        <v>213</v>
      </c>
      <c r="E17" s="2" t="s">
        <v>214</v>
      </c>
      <c r="G17" s="2" t="s">
        <v>215</v>
      </c>
    </row>
    <row r="18" spans="1:7" ht="12.75">
      <c r="A18" t="s">
        <v>216</v>
      </c>
      <c r="C18" t="s">
        <v>217</v>
      </c>
      <c r="E18" t="s">
        <v>218</v>
      </c>
      <c r="G18" t="s">
        <v>219</v>
      </c>
    </row>
    <row r="20" ht="12.75">
      <c r="A20" s="4" t="s">
        <v>220</v>
      </c>
    </row>
    <row r="21" spans="1:7" ht="12.75">
      <c r="A21" s="2" t="s">
        <v>212</v>
      </c>
      <c r="C21" s="2" t="s">
        <v>213</v>
      </c>
      <c r="E21" s="2" t="s">
        <v>214</v>
      </c>
      <c r="G21" s="2" t="s">
        <v>215</v>
      </c>
    </row>
    <row r="23" spans="1:7" ht="12.75">
      <c r="A23" t="s">
        <v>221</v>
      </c>
      <c r="C23" t="s">
        <v>222</v>
      </c>
      <c r="E23" t="s">
        <v>223</v>
      </c>
      <c r="G23" t="s">
        <v>224</v>
      </c>
    </row>
    <row r="26" ht="12.75">
      <c r="A26" s="4" t="s">
        <v>225</v>
      </c>
    </row>
    <row r="27" ht="12.75">
      <c r="A27" s="2" t="s">
        <v>226</v>
      </c>
    </row>
    <row r="29" ht="12.75">
      <c r="A29" s="2" t="s">
        <v>227</v>
      </c>
    </row>
    <row r="30" spans="1:9" ht="12.75">
      <c r="A30" t="s">
        <v>228</v>
      </c>
      <c r="I30" t="s">
        <v>229</v>
      </c>
    </row>
    <row r="31" spans="1:9" ht="12.75">
      <c r="A31" t="s">
        <v>230</v>
      </c>
      <c r="I31" t="s">
        <v>231</v>
      </c>
    </row>
    <row r="32" spans="1:9" ht="12.75">
      <c r="A32" t="s">
        <v>232</v>
      </c>
      <c r="I32" t="s">
        <v>233</v>
      </c>
    </row>
    <row r="33" spans="1:9" ht="12.75">
      <c r="A33" t="s">
        <v>234</v>
      </c>
      <c r="I33" t="s">
        <v>235</v>
      </c>
    </row>
    <row r="34" ht="12.75">
      <c r="A34" s="2" t="s">
        <v>236</v>
      </c>
    </row>
    <row r="35" spans="1:9" ht="12.75">
      <c r="A35" t="s">
        <v>237</v>
      </c>
      <c r="I35" t="s">
        <v>238</v>
      </c>
    </row>
    <row r="36" spans="1:9" ht="12.75">
      <c r="A36" t="s">
        <v>239</v>
      </c>
      <c r="I36" t="s">
        <v>240</v>
      </c>
    </row>
    <row r="37" spans="1:9" ht="12.75">
      <c r="A37" t="s">
        <v>241</v>
      </c>
      <c r="I37" t="s">
        <v>231</v>
      </c>
    </row>
    <row r="38" spans="1:9" ht="12.75">
      <c r="A38" t="s">
        <v>242</v>
      </c>
      <c r="I38" t="s">
        <v>243</v>
      </c>
    </row>
    <row r="39" spans="1:9" ht="12.75">
      <c r="A39" t="s">
        <v>244</v>
      </c>
      <c r="I39" t="s">
        <v>245</v>
      </c>
    </row>
    <row r="40" spans="1:9" ht="12.75">
      <c r="A40" t="s">
        <v>246</v>
      </c>
      <c r="I40" t="s">
        <v>247</v>
      </c>
    </row>
    <row r="41" spans="1:9" ht="12.75">
      <c r="A41" t="s">
        <v>248</v>
      </c>
      <c r="I41" t="s">
        <v>249</v>
      </c>
    </row>
    <row r="42" spans="1:9" ht="12.75">
      <c r="A42" t="s">
        <v>250</v>
      </c>
      <c r="I42" t="s">
        <v>251</v>
      </c>
    </row>
    <row r="43" spans="1:9" ht="12.75">
      <c r="A43" t="s">
        <v>252</v>
      </c>
      <c r="I43" t="s">
        <v>253</v>
      </c>
    </row>
    <row r="44" spans="1:9" ht="12.75">
      <c r="A44" t="s">
        <v>254</v>
      </c>
      <c r="I44" t="s">
        <v>255</v>
      </c>
    </row>
    <row r="45" spans="1:9" ht="12.75">
      <c r="A45" t="s">
        <v>256</v>
      </c>
      <c r="I45" t="s">
        <v>257</v>
      </c>
    </row>
    <row r="46" spans="1:9" ht="12.75">
      <c r="A46" t="s">
        <v>258</v>
      </c>
      <c r="I46" t="s">
        <v>259</v>
      </c>
    </row>
    <row r="48" spans="1:3" ht="12.75">
      <c r="A48" s="2" t="s">
        <v>260</v>
      </c>
    </row>
    <row r="51" ht="12.75">
      <c r="A51" s="4" t="s">
        <v>261</v>
      </c>
    </row>
    <row r="52" ht="12.75">
      <c r="A52" s="3" t="s">
        <v>262</v>
      </c>
    </row>
    <row r="53" ht="12.75">
      <c r="I53" s="3" t="s">
        <v>231</v>
      </c>
    </row>
    <row r="55" ht="12.75">
      <c r="A55" s="3" t="s">
        <v>263</v>
      </c>
    </row>
    <row r="56" spans="2:9" ht="12.75">
      <c r="B56" s="3" t="s">
        <v>264</v>
      </c>
      <c r="I56" s="3" t="s">
        <v>229</v>
      </c>
    </row>
    <row r="57" spans="2:9" ht="12.75">
      <c r="B57" s="3" t="s">
        <v>265</v>
      </c>
      <c r="I57" s="3" t="s">
        <v>231</v>
      </c>
    </row>
    <row r="58" spans="2:9" ht="12.75">
      <c r="B58" s="3" t="s">
        <v>266</v>
      </c>
      <c r="I58" s="3" t="s">
        <v>229</v>
      </c>
    </row>
    <row r="60" spans="1:9" ht="12.75">
      <c r="A60" s="3" t="s">
        <v>267</v>
      </c>
      <c r="I60" s="3" t="s">
        <v>229</v>
      </c>
    </row>
    <row r="62" ht="12.75">
      <c r="A62" s="3" t="s">
        <v>268</v>
      </c>
    </row>
    <row r="63" spans="2:9" ht="12.75">
      <c r="B63" s="3" t="s">
        <v>269</v>
      </c>
      <c r="I63" s="3" t="s">
        <v>229</v>
      </c>
    </row>
    <row r="64" spans="2:9" ht="12.75">
      <c r="B64" s="3" t="s">
        <v>270</v>
      </c>
      <c r="I64" s="3" t="s">
        <v>229</v>
      </c>
    </row>
    <row r="65" spans="2:9" ht="12.75">
      <c r="B65" s="3" t="s">
        <v>271</v>
      </c>
      <c r="I65" s="3" t="s">
        <v>229</v>
      </c>
    </row>
    <row r="66" spans="2:9" ht="12.75">
      <c r="B66" s="3" t="s">
        <v>272</v>
      </c>
      <c r="I66" s="3" t="s">
        <v>231</v>
      </c>
    </row>
    <row r="68" spans="1:9" ht="12.75">
      <c r="A68" s="3" t="s">
        <v>273</v>
      </c>
      <c r="I68" s="3" t="s">
        <v>231</v>
      </c>
    </row>
    <row r="70" ht="12.75">
      <c r="A70" s="3" t="s">
        <v>274</v>
      </c>
    </row>
    <row r="71" spans="2:9" ht="12.75">
      <c r="B71" s="3" t="s">
        <v>275</v>
      </c>
      <c r="I71" s="3" t="s">
        <v>231</v>
      </c>
    </row>
    <row r="72" spans="2:9" ht="12.75">
      <c r="B72" s="3" t="s">
        <v>276</v>
      </c>
      <c r="I72" s="3" t="s">
        <v>229</v>
      </c>
    </row>
    <row r="73" spans="2:9" ht="12.75">
      <c r="B73" s="3" t="s">
        <v>277</v>
      </c>
      <c r="I73" s="3" t="s">
        <v>229</v>
      </c>
    </row>
    <row r="76" ht="12.75">
      <c r="A76" s="4" t="s">
        <v>278</v>
      </c>
    </row>
    <row r="77" spans="1:5" ht="12.75">
      <c r="A77" s="2" t="s">
        <v>212</v>
      </c>
      <c r="C77" s="2" t="s">
        <v>213</v>
      </c>
      <c r="E77" s="2" t="s">
        <v>279</v>
      </c>
    </row>
    <row r="78" spans="1:5" ht="12.75">
      <c r="A78" t="s">
        <v>280</v>
      </c>
      <c r="C78" t="s">
        <v>281</v>
      </c>
      <c r="E78" t="s">
        <v>282</v>
      </c>
    </row>
    <row r="79" spans="1:5" ht="12.75">
      <c r="A79" t="s">
        <v>283</v>
      </c>
      <c r="C79" t="s">
        <v>284</v>
      </c>
      <c r="E79" t="s">
        <v>285</v>
      </c>
    </row>
    <row r="80" spans="1:5" ht="12.75">
      <c r="A80" t="s">
        <v>286</v>
      </c>
      <c r="C80" t="s">
        <v>287</v>
      </c>
      <c r="E80" t="s">
        <v>288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</v>
      </c>
    </row>
    <row r="4" spans="1:3" ht="12.75">
      <c r="A4" s="2" t="s">
        <v>289</v>
      </c>
      <c r="C4" t="s">
        <v>290</v>
      </c>
    </row>
    <row r="5" ht="12.75">
      <c r="A5" s="2" t="s">
        <v>291</v>
      </c>
    </row>
    <row r="6" spans="1:9" ht="12.75">
      <c r="A6" t="s">
        <v>292</v>
      </c>
      <c r="I6" t="s">
        <v>293</v>
      </c>
    </row>
    <row r="7" spans="1:9" ht="12.75">
      <c r="A7" t="s">
        <v>294</v>
      </c>
      <c r="I7" t="s">
        <v>63</v>
      </c>
    </row>
    <row r="8" spans="1:9" ht="12.75">
      <c r="A8" t="s">
        <v>295</v>
      </c>
      <c r="I8" t="s">
        <v>296</v>
      </c>
    </row>
    <row r="9" spans="1:9" ht="12.75">
      <c r="A9" t="s">
        <v>297</v>
      </c>
      <c r="I9" t="s">
        <v>298</v>
      </c>
    </row>
    <row r="10" spans="1:9" ht="12.75">
      <c r="A10" t="s">
        <v>299</v>
      </c>
      <c r="I10" t="s">
        <v>296</v>
      </c>
    </row>
    <row r="11" spans="1:9" ht="12.75">
      <c r="A11" t="s">
        <v>300</v>
      </c>
      <c r="I11" t="s">
        <v>231</v>
      </c>
    </row>
    <row r="12" ht="12.75">
      <c r="A12" s="2" t="s">
        <v>301</v>
      </c>
    </row>
    <row r="13" spans="1:9" ht="12.75">
      <c r="A13" t="s">
        <v>302</v>
      </c>
      <c r="I13" t="s">
        <v>303</v>
      </c>
    </row>
    <row r="14" spans="1:9" ht="12.75">
      <c r="A14" t="s">
        <v>304</v>
      </c>
      <c r="I14" t="s">
        <v>305</v>
      </c>
    </row>
    <row r="15" spans="1:9" ht="12.75">
      <c r="A15" t="s">
        <v>306</v>
      </c>
      <c r="I15" t="s">
        <v>307</v>
      </c>
    </row>
    <row r="16" spans="1:9" ht="12.75">
      <c r="A16" t="s">
        <v>308</v>
      </c>
      <c r="I16" t="s">
        <v>229</v>
      </c>
    </row>
    <row r="17" spans="1:9" ht="12.75">
      <c r="A17" t="s">
        <v>309</v>
      </c>
      <c r="I17" t="s">
        <v>229</v>
      </c>
    </row>
    <row r="18" spans="1:9" ht="12.75">
      <c r="A18" t="s">
        <v>310</v>
      </c>
      <c r="I18" t="s">
        <v>229</v>
      </c>
    </row>
    <row r="19" ht="12.75">
      <c r="A19" s="2" t="s">
        <v>311</v>
      </c>
    </row>
    <row r="20" spans="1:9" ht="12.75">
      <c r="A20" t="s">
        <v>312</v>
      </c>
      <c r="I20" t="s">
        <v>313</v>
      </c>
    </row>
    <row r="21" spans="1:9" ht="12.75">
      <c r="A21" t="s">
        <v>314</v>
      </c>
      <c r="I21" t="s">
        <v>315</v>
      </c>
    </row>
    <row r="22" spans="1:9" ht="12.75">
      <c r="A22" t="s">
        <v>316</v>
      </c>
      <c r="I22" t="s">
        <v>317</v>
      </c>
    </row>
    <row r="23" spans="1:9" ht="12.75">
      <c r="A23" t="s">
        <v>318</v>
      </c>
      <c r="I23" t="s">
        <v>231</v>
      </c>
    </row>
    <row r="24" spans="1:9" ht="12.75">
      <c r="A24" t="s">
        <v>319</v>
      </c>
      <c r="I24" t="s">
        <v>231</v>
      </c>
    </row>
    <row r="25" spans="1:9" ht="12.75">
      <c r="A25" t="s">
        <v>320</v>
      </c>
      <c r="I25" t="s">
        <v>321</v>
      </c>
    </row>
    <row r="26" spans="1:9" ht="12.75">
      <c r="A26" t="s">
        <v>322</v>
      </c>
      <c r="I26" t="s">
        <v>323</v>
      </c>
    </row>
    <row r="27" spans="1:9" ht="12.75">
      <c r="A27" t="s">
        <v>324</v>
      </c>
      <c r="I27" t="s">
        <v>325</v>
      </c>
    </row>
    <row r="28" spans="1:9" ht="12.75">
      <c r="A28" t="s">
        <v>326</v>
      </c>
      <c r="I28" t="s">
        <v>327</v>
      </c>
    </row>
    <row r="29" spans="1:9" ht="12.75">
      <c r="A29" t="s">
        <v>328</v>
      </c>
      <c r="I29" t="s">
        <v>329</v>
      </c>
    </row>
    <row r="30" spans="1:9" ht="12.75">
      <c r="A30" t="s">
        <v>330</v>
      </c>
      <c r="I30" t="s">
        <v>229</v>
      </c>
    </row>
    <row r="31" ht="12.75">
      <c r="A31" s="2" t="s">
        <v>331</v>
      </c>
    </row>
    <row r="32" spans="1:9" ht="12.75">
      <c r="A32" t="s">
        <v>332</v>
      </c>
      <c r="I32" t="s">
        <v>333</v>
      </c>
    </row>
    <row r="33" spans="1:9" ht="12.75">
      <c r="A33" t="s">
        <v>334</v>
      </c>
      <c r="I33" t="s">
        <v>335</v>
      </c>
    </row>
    <row r="34" spans="1:9" ht="12.75">
      <c r="A34" t="s">
        <v>336</v>
      </c>
      <c r="I34" t="s">
        <v>296</v>
      </c>
    </row>
    <row r="35" spans="1:9" ht="12.75">
      <c r="A35" t="s">
        <v>337</v>
      </c>
      <c r="I35" t="s">
        <v>293</v>
      </c>
    </row>
    <row r="36" spans="1:9" ht="12.75">
      <c r="A36" t="s">
        <v>338</v>
      </c>
      <c r="I36" t="s">
        <v>293</v>
      </c>
    </row>
    <row r="37" spans="1:9" ht="12.75">
      <c r="A37" t="s">
        <v>339</v>
      </c>
      <c r="I37" t="s">
        <v>63</v>
      </c>
    </row>
    <row r="38" spans="1:9" ht="12.75">
      <c r="A38" t="s">
        <v>340</v>
      </c>
      <c r="I38" t="s">
        <v>63</v>
      </c>
    </row>
    <row r="39" ht="12.75">
      <c r="A39" s="2" t="s">
        <v>341</v>
      </c>
    </row>
    <row r="40" spans="1:9" ht="12.75">
      <c r="A40" t="s">
        <v>342</v>
      </c>
      <c r="I40" t="s">
        <v>296</v>
      </c>
    </row>
    <row r="41" spans="1:9" ht="12.75">
      <c r="A41" t="s">
        <v>343</v>
      </c>
      <c r="I41" t="s">
        <v>296</v>
      </c>
    </row>
    <row r="42" spans="1:9" ht="12.75">
      <c r="A42" t="s">
        <v>344</v>
      </c>
      <c r="I42" t="s">
        <v>296</v>
      </c>
    </row>
    <row r="43" spans="1:9" ht="12.75">
      <c r="A43" t="s">
        <v>345</v>
      </c>
      <c r="I43" t="s">
        <v>296</v>
      </c>
    </row>
    <row r="44" ht="12.75">
      <c r="A44" s="2" t="s">
        <v>346</v>
      </c>
    </row>
    <row r="45" spans="1:9" ht="12.75">
      <c r="A45" t="s">
        <v>347</v>
      </c>
      <c r="I45" t="s">
        <v>348</v>
      </c>
    </row>
    <row r="46" spans="1:9" ht="12.75">
      <c r="A46" t="s">
        <v>349</v>
      </c>
      <c r="I46" t="s">
        <v>350</v>
      </c>
    </row>
    <row r="49" spans="1:3" ht="12.75">
      <c r="A49" s="2" t="s">
        <v>289</v>
      </c>
      <c r="C49" t="s">
        <v>351</v>
      </c>
    </row>
    <row r="50" ht="12.75">
      <c r="A50" s="2" t="s">
        <v>291</v>
      </c>
    </row>
    <row r="51" spans="1:9" ht="12.75">
      <c r="A51" t="s">
        <v>292</v>
      </c>
      <c r="I51" t="s">
        <v>293</v>
      </c>
    </row>
    <row r="52" spans="1:9" ht="12.75">
      <c r="A52" t="s">
        <v>294</v>
      </c>
      <c r="I52" t="s">
        <v>63</v>
      </c>
    </row>
    <row r="53" spans="1:9" ht="12.75">
      <c r="A53" t="s">
        <v>295</v>
      </c>
      <c r="I53" t="s">
        <v>296</v>
      </c>
    </row>
    <row r="54" spans="1:9" ht="12.75">
      <c r="A54" t="s">
        <v>297</v>
      </c>
      <c r="I54" t="s">
        <v>296</v>
      </c>
    </row>
    <row r="55" spans="1:9" ht="12.75">
      <c r="A55" t="s">
        <v>299</v>
      </c>
      <c r="I55" t="s">
        <v>352</v>
      </c>
    </row>
    <row r="56" spans="1:9" ht="12.75">
      <c r="A56" t="s">
        <v>300</v>
      </c>
      <c r="I56" t="s">
        <v>229</v>
      </c>
    </row>
    <row r="57" ht="12.75">
      <c r="A57" s="2" t="s">
        <v>301</v>
      </c>
    </row>
    <row r="58" spans="1:9" ht="12.75">
      <c r="A58" t="s">
        <v>353</v>
      </c>
      <c r="I58" t="s">
        <v>354</v>
      </c>
    </row>
    <row r="59" spans="1:9" ht="12.75">
      <c r="A59" t="s">
        <v>355</v>
      </c>
      <c r="I59" t="s">
        <v>356</v>
      </c>
    </row>
    <row r="60" spans="1:9" ht="12.75">
      <c r="A60" t="s">
        <v>357</v>
      </c>
      <c r="I60" t="s">
        <v>358</v>
      </c>
    </row>
    <row r="61" spans="1:9" ht="12.75">
      <c r="A61" t="s">
        <v>359</v>
      </c>
      <c r="I61" t="s">
        <v>360</v>
      </c>
    </row>
    <row r="62" spans="1:9" ht="12.75">
      <c r="A62" t="s">
        <v>308</v>
      </c>
      <c r="I62" t="s">
        <v>229</v>
      </c>
    </row>
    <row r="63" spans="1:9" ht="12.75">
      <c r="A63" t="s">
        <v>309</v>
      </c>
      <c r="I63" t="s">
        <v>229</v>
      </c>
    </row>
    <row r="64" spans="1:9" ht="12.75">
      <c r="A64" t="s">
        <v>310</v>
      </c>
      <c r="I64" t="s">
        <v>229</v>
      </c>
    </row>
    <row r="65" ht="12.75">
      <c r="A65" s="2" t="s">
        <v>361</v>
      </c>
    </row>
    <row r="66" spans="1:9" ht="12.75">
      <c r="A66" t="s">
        <v>362</v>
      </c>
      <c r="I66" t="s">
        <v>296</v>
      </c>
    </row>
    <row r="67" spans="1:9" ht="12.75">
      <c r="A67" t="s">
        <v>363</v>
      </c>
      <c r="I67" t="s">
        <v>296</v>
      </c>
    </row>
    <row r="68" spans="1:9" ht="12.75">
      <c r="A68" t="s">
        <v>364</v>
      </c>
      <c r="I68" t="s">
        <v>296</v>
      </c>
    </row>
    <row r="69" ht="12.75">
      <c r="A69" s="2" t="s">
        <v>311</v>
      </c>
    </row>
    <row r="70" spans="1:9" ht="12.75">
      <c r="A70" t="s">
        <v>365</v>
      </c>
      <c r="I70" t="s">
        <v>366</v>
      </c>
    </row>
    <row r="71" spans="1:9" ht="12.75">
      <c r="A71" t="s">
        <v>367</v>
      </c>
      <c r="I71" t="s">
        <v>240</v>
      </c>
    </row>
    <row r="72" spans="1:9" ht="12.75">
      <c r="A72" t="s">
        <v>368</v>
      </c>
      <c r="I72" t="s">
        <v>369</v>
      </c>
    </row>
    <row r="73" spans="1:9" ht="12.75">
      <c r="A73" t="s">
        <v>370</v>
      </c>
      <c r="I73" t="s">
        <v>371</v>
      </c>
    </row>
    <row r="74" spans="1:9" ht="12.75">
      <c r="A74" t="s">
        <v>322</v>
      </c>
      <c r="I74" t="s">
        <v>372</v>
      </c>
    </row>
    <row r="75" spans="1:9" ht="12.75">
      <c r="A75" t="s">
        <v>324</v>
      </c>
      <c r="I75" t="s">
        <v>373</v>
      </c>
    </row>
    <row r="76" spans="1:9" ht="12.75">
      <c r="A76" t="s">
        <v>326</v>
      </c>
      <c r="I76" t="s">
        <v>374</v>
      </c>
    </row>
    <row r="77" spans="1:9" ht="12.75">
      <c r="A77" t="s">
        <v>375</v>
      </c>
      <c r="I77" t="s">
        <v>376</v>
      </c>
    </row>
    <row r="78" ht="12.75">
      <c r="A78" s="2" t="s">
        <v>377</v>
      </c>
    </row>
    <row r="79" spans="1:9" ht="12.75">
      <c r="A79" t="s">
        <v>378</v>
      </c>
      <c r="I79" t="s">
        <v>296</v>
      </c>
    </row>
    <row r="80" spans="1:9" ht="12.75">
      <c r="A80" t="s">
        <v>379</v>
      </c>
      <c r="I80" t="s">
        <v>296</v>
      </c>
    </row>
    <row r="81" spans="1:9" ht="12.75">
      <c r="A81" t="s">
        <v>380</v>
      </c>
      <c r="I81" t="s">
        <v>296</v>
      </c>
    </row>
    <row r="82" spans="1:9" ht="12.75">
      <c r="A82" t="s">
        <v>381</v>
      </c>
      <c r="I82" t="s">
        <v>296</v>
      </c>
    </row>
    <row r="83" spans="1:9" ht="12.75">
      <c r="A83" t="s">
        <v>382</v>
      </c>
      <c r="I83" t="s">
        <v>296</v>
      </c>
    </row>
    <row r="84" spans="1:9" ht="12.75">
      <c r="A84" t="s">
        <v>383</v>
      </c>
      <c r="I84" t="s">
        <v>296</v>
      </c>
    </row>
    <row r="85" ht="12.75">
      <c r="A85" s="2" t="s">
        <v>331</v>
      </c>
    </row>
    <row r="86" spans="1:9" ht="12.75">
      <c r="A86" t="s">
        <v>384</v>
      </c>
      <c r="I86" t="s">
        <v>293</v>
      </c>
    </row>
    <row r="87" spans="1:9" ht="12.75">
      <c r="A87" t="s">
        <v>385</v>
      </c>
      <c r="I87" t="s">
        <v>386</v>
      </c>
    </row>
    <row r="88" spans="1:9" ht="12.75">
      <c r="A88" t="s">
        <v>387</v>
      </c>
      <c r="I88" t="s">
        <v>388</v>
      </c>
    </row>
    <row r="89" spans="1:9" ht="12.75">
      <c r="A89" t="s">
        <v>389</v>
      </c>
      <c r="I89" t="s">
        <v>390</v>
      </c>
    </row>
    <row r="90" spans="1:9" ht="12.75">
      <c r="A90" t="s">
        <v>391</v>
      </c>
      <c r="I90" t="s">
        <v>392</v>
      </c>
    </row>
    <row r="91" spans="1:9" ht="12.75">
      <c r="A91" t="s">
        <v>393</v>
      </c>
      <c r="I91" t="s">
        <v>394</v>
      </c>
    </row>
    <row r="92" spans="1:9" ht="12.75">
      <c r="A92" t="s">
        <v>395</v>
      </c>
      <c r="I92" t="s">
        <v>396</v>
      </c>
    </row>
    <row r="93" ht="12.75">
      <c r="A93" s="2" t="s">
        <v>341</v>
      </c>
    </row>
    <row r="94" spans="1:9" ht="12.75">
      <c r="A94" t="s">
        <v>397</v>
      </c>
      <c r="I94" t="s">
        <v>296</v>
      </c>
    </row>
    <row r="95" spans="1:9" ht="12.75">
      <c r="A95" t="s">
        <v>345</v>
      </c>
      <c r="I95" t="s">
        <v>296</v>
      </c>
    </row>
    <row r="96" spans="1:9" ht="12.75">
      <c r="A96" t="s">
        <v>398</v>
      </c>
      <c r="I96" t="s">
        <v>296</v>
      </c>
    </row>
    <row r="97" ht="12.75">
      <c r="A97" s="2" t="s">
        <v>346</v>
      </c>
    </row>
    <row r="98" spans="1:9" ht="12.75">
      <c r="A98" t="s">
        <v>347</v>
      </c>
      <c r="I98" t="s">
        <v>399</v>
      </c>
    </row>
    <row r="99" spans="1:9" ht="12.75">
      <c r="A99" t="s">
        <v>349</v>
      </c>
      <c r="I99" t="s">
        <v>400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2"/>
  <sheetViews>
    <sheetView workbookViewId="0" topLeftCell="A1">
      <selection activeCell="A1" sqref="A1"/>
    </sheetView>
  </sheetViews>
  <sheetFormatPr defaultColWidth="9.140625" defaultRowHeight="12.75"/>
  <sheetData>
    <row r="4" ht="12.75">
      <c r="A4" s="1" t="s">
        <v>401</v>
      </c>
    </row>
    <row r="8" spans="1:10" ht="12.75">
      <c r="A8" s="2" t="s">
        <v>402</v>
      </c>
      <c r="B8" s="2" t="s">
        <v>403</v>
      </c>
      <c r="D8" s="2" t="s">
        <v>404</v>
      </c>
      <c r="F8" s="2" t="s">
        <v>405</v>
      </c>
      <c r="H8" s="2" t="s">
        <v>406</v>
      </c>
      <c r="J8" s="2" t="s">
        <v>407</v>
      </c>
    </row>
    <row r="9" spans="2:9" ht="12.75">
      <c r="B9" t="s">
        <v>408</v>
      </c>
      <c r="C9" t="s">
        <v>409</v>
      </c>
      <c r="D9" t="s">
        <v>408</v>
      </c>
      <c r="E9" t="s">
        <v>409</v>
      </c>
      <c r="F9" t="s">
        <v>408</v>
      </c>
      <c r="G9" t="s">
        <v>409</v>
      </c>
      <c r="H9" t="s">
        <v>408</v>
      </c>
      <c r="I9" t="s">
        <v>409</v>
      </c>
    </row>
    <row r="10" spans="1:10" ht="12.75">
      <c r="A10" t="s">
        <v>410</v>
      </c>
      <c r="B10" s="3">
        <v>10</v>
      </c>
      <c r="C10" s="3">
        <v>6</v>
      </c>
      <c r="D10" s="3">
        <v>0</v>
      </c>
      <c r="E10" s="3">
        <v>0</v>
      </c>
      <c r="F10" s="3">
        <v>0</v>
      </c>
      <c r="G10" s="3">
        <v>0</v>
      </c>
      <c r="H10" s="3">
        <f>B10+D10+F10</f>
        <v>4</v>
      </c>
      <c r="I10" s="3">
        <f>C10+E10+G10</f>
        <v>4</v>
      </c>
      <c r="J10" s="6">
        <f>H10+I10</f>
        <v>4</v>
      </c>
    </row>
    <row r="11" spans="1:10" ht="12.75">
      <c r="A11" t="s">
        <v>411</v>
      </c>
      <c r="B11" s="3">
        <v>54</v>
      </c>
      <c r="C11" s="3">
        <v>35</v>
      </c>
      <c r="D11" s="3">
        <v>0</v>
      </c>
      <c r="E11" s="3">
        <v>0</v>
      </c>
      <c r="F11" s="3">
        <v>0</v>
      </c>
      <c r="G11" s="3">
        <v>0</v>
      </c>
      <c r="H11" s="3">
        <f>B11+D11+F11</f>
        <v>4</v>
      </c>
      <c r="I11" s="3">
        <f>C11+E11+G11</f>
        <v>4</v>
      </c>
      <c r="J11" s="6">
        <f>H11+I11</f>
        <v>4</v>
      </c>
    </row>
    <row r="12" spans="1:10" ht="12.75">
      <c r="A12" t="s">
        <v>412</v>
      </c>
      <c r="B12" s="3">
        <v>4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f>B12+D12+F12</f>
        <v>4</v>
      </c>
      <c r="I12" s="3">
        <f>C12+E12+G12</f>
        <v>4</v>
      </c>
      <c r="J12" s="6">
        <f>H12+I12</f>
        <v>4</v>
      </c>
    </row>
    <row r="13" spans="1:10" ht="12.75">
      <c r="A13" t="s">
        <v>413</v>
      </c>
      <c r="B13" s="3">
        <v>121</v>
      </c>
      <c r="C13" s="3">
        <v>93</v>
      </c>
      <c r="D13" s="3">
        <v>0</v>
      </c>
      <c r="E13" s="3">
        <v>0</v>
      </c>
      <c r="F13" s="3">
        <v>2</v>
      </c>
      <c r="G13" s="3">
        <v>3</v>
      </c>
      <c r="H13" s="3">
        <f>B13+D13+F13</f>
        <v>4</v>
      </c>
      <c r="I13" s="3">
        <f>C13+E13+G13</f>
        <v>4</v>
      </c>
      <c r="J13" s="6">
        <f>H13+I13</f>
        <v>4</v>
      </c>
    </row>
    <row r="14" spans="1:10" ht="12.75">
      <c r="A14" t="s">
        <v>414</v>
      </c>
      <c r="B14" s="3">
        <v>145</v>
      </c>
      <c r="C14" s="3">
        <v>140</v>
      </c>
      <c r="D14" s="3">
        <v>4</v>
      </c>
      <c r="E14" s="3">
        <v>2</v>
      </c>
      <c r="F14" s="3">
        <v>2</v>
      </c>
      <c r="G14" s="3">
        <v>7</v>
      </c>
      <c r="H14" s="3">
        <f>B14+D14+F14</f>
        <v>4</v>
      </c>
      <c r="I14" s="3">
        <f>C14+E14+G14</f>
        <v>4</v>
      </c>
      <c r="J14" s="6">
        <f>H14+I14</f>
        <v>4</v>
      </c>
    </row>
    <row r="15" spans="1:10" ht="12.75">
      <c r="A15" t="s">
        <v>415</v>
      </c>
      <c r="B15" s="3">
        <v>76</v>
      </c>
      <c r="C15" s="3">
        <v>87</v>
      </c>
      <c r="D15" s="3">
        <v>2</v>
      </c>
      <c r="E15" s="3">
        <v>1</v>
      </c>
      <c r="F15" s="3">
        <v>1</v>
      </c>
      <c r="G15" s="3">
        <v>8</v>
      </c>
      <c r="H15" s="3">
        <f>B15+D15+F15</f>
        <v>4</v>
      </c>
      <c r="I15" s="3">
        <f>C15+E15+G15</f>
        <v>4</v>
      </c>
      <c r="J15" s="6">
        <f>H15+I15</f>
        <v>4</v>
      </c>
    </row>
    <row r="16" spans="1:10" ht="12.75">
      <c r="A16" t="s">
        <v>416</v>
      </c>
      <c r="B16" s="3">
        <v>10</v>
      </c>
      <c r="C16" s="3">
        <v>7</v>
      </c>
      <c r="D16" s="3">
        <v>1</v>
      </c>
      <c r="E16" s="3">
        <v>0</v>
      </c>
      <c r="F16" s="3">
        <v>0</v>
      </c>
      <c r="G16" s="3">
        <v>2</v>
      </c>
      <c r="H16" s="3">
        <f>B16+D16+F16</f>
        <v>4</v>
      </c>
      <c r="I16" s="3">
        <f>C16+E16+G16</f>
        <v>4</v>
      </c>
      <c r="J16" s="6">
        <f>H16+I16</f>
        <v>4</v>
      </c>
    </row>
    <row r="17" spans="1:10" ht="12.75">
      <c r="A17" t="s">
        <v>417</v>
      </c>
      <c r="B17" s="3">
        <v>96</v>
      </c>
      <c r="C17" s="3">
        <v>115</v>
      </c>
      <c r="D17" s="3">
        <v>1</v>
      </c>
      <c r="E17" s="3">
        <v>1</v>
      </c>
      <c r="F17" s="3">
        <v>1</v>
      </c>
      <c r="G17" s="3">
        <v>8</v>
      </c>
      <c r="H17" s="3">
        <f>B17+D17+F17</f>
        <v>4</v>
      </c>
      <c r="I17" s="3">
        <f>C17+E17+G17</f>
        <v>4</v>
      </c>
      <c r="J17" s="6">
        <f>H17+I17</f>
        <v>4</v>
      </c>
    </row>
    <row r="18" spans="1:10" ht="12.75">
      <c r="A18" t="s">
        <v>418</v>
      </c>
      <c r="B18" s="3">
        <v>22</v>
      </c>
      <c r="C18" s="3">
        <v>3</v>
      </c>
      <c r="D18" s="3">
        <v>1</v>
      </c>
      <c r="E18" s="3">
        <v>1</v>
      </c>
      <c r="F18" s="3">
        <v>1</v>
      </c>
      <c r="G18" s="3">
        <v>1</v>
      </c>
      <c r="H18" s="3">
        <f>B18+D18+F18</f>
        <v>4</v>
      </c>
      <c r="I18" s="3">
        <f>C18+E18+G18</f>
        <v>4</v>
      </c>
      <c r="J18" s="6">
        <f>H18+I18</f>
        <v>4</v>
      </c>
    </row>
    <row r="19" spans="1:10" ht="12.75">
      <c r="A19" t="s">
        <v>419</v>
      </c>
      <c r="B19" s="3">
        <v>63</v>
      </c>
      <c r="C19" s="3">
        <v>90</v>
      </c>
      <c r="D19" s="3">
        <v>0</v>
      </c>
      <c r="E19" s="3">
        <v>3</v>
      </c>
      <c r="F19" s="3">
        <v>1</v>
      </c>
      <c r="G19" s="3">
        <v>9</v>
      </c>
      <c r="H19" s="3">
        <f>B19+D19+F19</f>
        <v>4</v>
      </c>
      <c r="I19" s="3">
        <f>C19+E19+G19</f>
        <v>4</v>
      </c>
      <c r="J19" s="6">
        <f>H19+I19</f>
        <v>4</v>
      </c>
    </row>
    <row r="20" spans="1:10" ht="12.75">
      <c r="A20" t="s">
        <v>420</v>
      </c>
      <c r="B20" s="3">
        <v>169</v>
      </c>
      <c r="C20" s="3">
        <v>287</v>
      </c>
      <c r="D20" s="3">
        <v>3</v>
      </c>
      <c r="E20" s="3">
        <v>3</v>
      </c>
      <c r="F20" s="3">
        <v>2</v>
      </c>
      <c r="G20" s="3">
        <v>27</v>
      </c>
      <c r="H20" s="3">
        <f>B20+D20+F20</f>
        <v>4</v>
      </c>
      <c r="I20" s="3">
        <f>C20+E20+G20</f>
        <v>4</v>
      </c>
      <c r="J20" s="6">
        <f>H20+I20</f>
        <v>4</v>
      </c>
    </row>
    <row r="21" spans="1:10" ht="12.75">
      <c r="A21" t="s">
        <v>421</v>
      </c>
      <c r="B21" s="3">
        <v>161</v>
      </c>
      <c r="C21" s="3">
        <v>134</v>
      </c>
      <c r="D21" s="3">
        <v>8</v>
      </c>
      <c r="E21" s="3">
        <v>2</v>
      </c>
      <c r="F21" s="3">
        <v>3</v>
      </c>
      <c r="G21" s="3">
        <v>17</v>
      </c>
      <c r="H21" s="3">
        <f>B21+D21+F21</f>
        <v>4</v>
      </c>
      <c r="I21" s="3">
        <f>C21+E21+G21</f>
        <v>4</v>
      </c>
      <c r="J21" s="6">
        <f>H21+I21</f>
        <v>4</v>
      </c>
    </row>
    <row r="22" spans="1:10" ht="12.75">
      <c r="A22" t="s">
        <v>422</v>
      </c>
      <c r="B22" s="3">
        <v>33</v>
      </c>
      <c r="C22" s="3">
        <v>62</v>
      </c>
      <c r="D22" s="3">
        <v>3</v>
      </c>
      <c r="E22" s="3">
        <v>1</v>
      </c>
      <c r="F22" s="3">
        <v>1</v>
      </c>
      <c r="G22" s="3">
        <v>6</v>
      </c>
      <c r="H22" s="3">
        <f>B22+D22+F22</f>
        <v>4</v>
      </c>
      <c r="I22" s="3">
        <f>C22+E22+G22</f>
        <v>4</v>
      </c>
      <c r="J22" s="6">
        <f>H22+I22</f>
        <v>4</v>
      </c>
    </row>
    <row r="23" spans="1:10" ht="12.75">
      <c r="A23" t="s">
        <v>423</v>
      </c>
      <c r="B23" s="3">
        <v>59</v>
      </c>
      <c r="C23" s="3">
        <v>111</v>
      </c>
      <c r="D23" s="3">
        <v>2</v>
      </c>
      <c r="E23" s="3">
        <v>2</v>
      </c>
      <c r="F23" s="3">
        <v>1</v>
      </c>
      <c r="G23" s="3">
        <v>16</v>
      </c>
      <c r="H23" s="3">
        <f>B23+D23+F23</f>
        <v>4</v>
      </c>
      <c r="I23" s="3">
        <f>C23+E23+G23</f>
        <v>4</v>
      </c>
      <c r="J23" s="6">
        <f>H23+I23</f>
        <v>4</v>
      </c>
    </row>
    <row r="24" spans="1:10" ht="12.75">
      <c r="A24" t="s">
        <v>424</v>
      </c>
      <c r="B24" s="3">
        <v>48</v>
      </c>
      <c r="C24" s="3">
        <v>84</v>
      </c>
      <c r="D24" s="3">
        <v>1</v>
      </c>
      <c r="E24" s="3">
        <v>2</v>
      </c>
      <c r="F24" s="3">
        <v>0</v>
      </c>
      <c r="G24" s="3">
        <v>17</v>
      </c>
      <c r="H24" s="3">
        <f>B24+D24+F24</f>
        <v>4</v>
      </c>
      <c r="I24" s="3">
        <f>C24+E24+G24</f>
        <v>4</v>
      </c>
      <c r="J24" s="6">
        <f>H24+I24</f>
        <v>4</v>
      </c>
    </row>
    <row r="25" spans="1:10" ht="12.75">
      <c r="A25" t="s">
        <v>425</v>
      </c>
      <c r="B25" s="3">
        <v>167</v>
      </c>
      <c r="C25" s="3">
        <v>300</v>
      </c>
      <c r="D25" s="3">
        <v>0</v>
      </c>
      <c r="E25" s="3">
        <v>5</v>
      </c>
      <c r="F25" s="3">
        <v>3</v>
      </c>
      <c r="G25" s="3">
        <v>27</v>
      </c>
      <c r="H25" s="3">
        <f>B25+D25+F25</f>
        <v>4</v>
      </c>
      <c r="I25" s="3">
        <f>C25+E25+G25</f>
        <v>4</v>
      </c>
      <c r="J25" s="6">
        <f>H25+I25</f>
        <v>4</v>
      </c>
    </row>
    <row r="26" spans="1:10" ht="12.75">
      <c r="A26" t="s">
        <v>426</v>
      </c>
      <c r="B26" s="3">
        <v>22</v>
      </c>
      <c r="C26" s="3">
        <v>42</v>
      </c>
      <c r="D26" s="3">
        <v>4</v>
      </c>
      <c r="E26" s="3">
        <v>0</v>
      </c>
      <c r="F26" s="3">
        <v>0</v>
      </c>
      <c r="G26" s="3">
        <v>7</v>
      </c>
      <c r="H26" s="3">
        <f>B26+D26+F26</f>
        <v>4</v>
      </c>
      <c r="I26" s="3">
        <f>C26+E26+G26</f>
        <v>4</v>
      </c>
      <c r="J26" s="6">
        <f>H26+I26</f>
        <v>4</v>
      </c>
    </row>
    <row r="27" spans="1:10" ht="12.75">
      <c r="A27" t="s">
        <v>427</v>
      </c>
      <c r="B27" s="3">
        <v>1</v>
      </c>
      <c r="C27" s="3">
        <v>4</v>
      </c>
      <c r="D27" s="3">
        <v>0</v>
      </c>
      <c r="E27" s="3">
        <v>0</v>
      </c>
      <c r="F27" s="3">
        <v>0</v>
      </c>
      <c r="G27" s="3">
        <v>0</v>
      </c>
      <c r="H27" s="3">
        <f>B27+D27+F27</f>
        <v>4</v>
      </c>
      <c r="I27" s="3">
        <f>C27+E27+G27</f>
        <v>4</v>
      </c>
      <c r="J27" s="6">
        <f>H27+I27</f>
        <v>4</v>
      </c>
    </row>
    <row r="28" spans="1:10" ht="12.75">
      <c r="A28" t="s">
        <v>428</v>
      </c>
      <c r="B28" s="3">
        <v>7</v>
      </c>
      <c r="C28" s="3">
        <v>7</v>
      </c>
      <c r="D28" s="3">
        <v>0</v>
      </c>
      <c r="E28" s="3">
        <v>0</v>
      </c>
      <c r="F28" s="3">
        <v>0</v>
      </c>
      <c r="G28" s="3">
        <v>0</v>
      </c>
      <c r="H28" s="3">
        <f>B28+D28+F28</f>
        <v>4</v>
      </c>
      <c r="I28" s="3">
        <f>C28+E28+G28</f>
        <v>4</v>
      </c>
      <c r="J28" s="6">
        <f>H28+I28</f>
        <v>4</v>
      </c>
    </row>
    <row r="29" spans="1:10" ht="12.75">
      <c r="A29" t="s">
        <v>429</v>
      </c>
      <c r="B29" s="3">
        <v>37</v>
      </c>
      <c r="C29" s="3">
        <v>49</v>
      </c>
      <c r="D29" s="3">
        <v>2</v>
      </c>
      <c r="E29" s="3">
        <v>1</v>
      </c>
      <c r="F29" s="3">
        <v>2</v>
      </c>
      <c r="G29" s="3">
        <v>7</v>
      </c>
      <c r="H29" s="3">
        <f>B29+D29+F29</f>
        <v>4</v>
      </c>
      <c r="I29" s="3">
        <f>C29+E29+G29</f>
        <v>4</v>
      </c>
      <c r="J29" s="6">
        <f>H29+I29</f>
        <v>4</v>
      </c>
    </row>
    <row r="30" spans="1:10" ht="12.75">
      <c r="A30" t="s">
        <v>430</v>
      </c>
      <c r="B30" s="3">
        <v>9</v>
      </c>
      <c r="C30" s="3">
        <v>8</v>
      </c>
      <c r="D30" s="3">
        <v>0</v>
      </c>
      <c r="E30" s="3">
        <v>0</v>
      </c>
      <c r="F30" s="3">
        <v>0</v>
      </c>
      <c r="G30" s="3">
        <v>0</v>
      </c>
      <c r="H30" s="3">
        <f>B30+D30+F30</f>
        <v>4</v>
      </c>
      <c r="I30" s="3">
        <f>C30+E30+G30</f>
        <v>4</v>
      </c>
      <c r="J30" s="6">
        <f>H30+I30</f>
        <v>4</v>
      </c>
    </row>
    <row r="31" spans="1:10" ht="12.75">
      <c r="A31" t="s">
        <v>431</v>
      </c>
      <c r="B31" s="3">
        <v>3</v>
      </c>
      <c r="C31" s="3">
        <v>12</v>
      </c>
      <c r="D31" s="3">
        <v>0</v>
      </c>
      <c r="E31" s="3">
        <v>0</v>
      </c>
      <c r="F31" s="3">
        <v>1</v>
      </c>
      <c r="G31" s="3">
        <v>2</v>
      </c>
      <c r="H31" s="3">
        <f>B31+D31+F31</f>
        <v>4</v>
      </c>
      <c r="I31" s="3">
        <f>C31+E31+G31</f>
        <v>4</v>
      </c>
      <c r="J31" s="6">
        <f>H31+I31</f>
        <v>4</v>
      </c>
    </row>
    <row r="32" spans="1:10" ht="12.75">
      <c r="A32" t="s">
        <v>432</v>
      </c>
      <c r="B32" s="3">
        <v>0</v>
      </c>
      <c r="C32" s="3">
        <v>3</v>
      </c>
      <c r="D32" s="3">
        <v>0</v>
      </c>
      <c r="E32" s="3">
        <v>0</v>
      </c>
      <c r="F32" s="3">
        <v>0</v>
      </c>
      <c r="G32" s="3">
        <v>1</v>
      </c>
      <c r="H32" s="3">
        <f>B32+D32+F32</f>
        <v>4</v>
      </c>
      <c r="I32" s="3">
        <f>C32+E32+G32</f>
        <v>4</v>
      </c>
      <c r="J32" s="6">
        <f>H32+I32</f>
        <v>4</v>
      </c>
    </row>
    <row r="33" spans="1:10" ht="12.75">
      <c r="A33" t="s">
        <v>433</v>
      </c>
      <c r="B33" s="3">
        <v>8</v>
      </c>
      <c r="C33" s="3">
        <v>10</v>
      </c>
      <c r="D33" s="3">
        <v>0</v>
      </c>
      <c r="E33" s="3">
        <v>0</v>
      </c>
      <c r="F33" s="3">
        <v>0</v>
      </c>
      <c r="G33" s="3">
        <v>0</v>
      </c>
      <c r="H33" s="3">
        <f>B33+D33+F33</f>
        <v>4</v>
      </c>
      <c r="I33" s="3">
        <f>C33+E33+G33</f>
        <v>4</v>
      </c>
      <c r="J33" s="6">
        <f>H33+I33</f>
        <v>4</v>
      </c>
    </row>
    <row r="34" spans="1:10" ht="12.75">
      <c r="A34" t="s">
        <v>434</v>
      </c>
      <c r="B34" s="3">
        <v>10</v>
      </c>
      <c r="C34" s="3">
        <v>21</v>
      </c>
      <c r="D34" s="3">
        <v>0</v>
      </c>
      <c r="E34" s="3">
        <v>0</v>
      </c>
      <c r="F34" s="3">
        <v>0</v>
      </c>
      <c r="G34" s="3">
        <v>2</v>
      </c>
      <c r="H34" s="3">
        <f>B34+D34+F34</f>
        <v>4</v>
      </c>
      <c r="I34" s="3">
        <f>C34+E34+G34</f>
        <v>4</v>
      </c>
      <c r="J34" s="6">
        <f>H34+I34</f>
        <v>4</v>
      </c>
    </row>
    <row r="35" spans="1:10" ht="12.75">
      <c r="A35" t="s">
        <v>435</v>
      </c>
      <c r="B35" s="3">
        <v>7</v>
      </c>
      <c r="C35" s="3">
        <v>16</v>
      </c>
      <c r="D35" s="3">
        <v>0</v>
      </c>
      <c r="E35" s="3">
        <v>0</v>
      </c>
      <c r="F35" s="3">
        <v>0</v>
      </c>
      <c r="G35" s="3">
        <v>3</v>
      </c>
      <c r="H35" s="3">
        <f>B35+D35+F35</f>
        <v>4</v>
      </c>
      <c r="I35" s="3">
        <f>C35+E35+G35</f>
        <v>4</v>
      </c>
      <c r="J35" s="6">
        <f>H35+I35</f>
        <v>4</v>
      </c>
    </row>
    <row r="36" spans="1:10" ht="12.75">
      <c r="A36" t="s">
        <v>436</v>
      </c>
      <c r="B36" s="3">
        <v>7</v>
      </c>
      <c r="C36" s="3">
        <v>7</v>
      </c>
      <c r="D36" s="3">
        <v>0</v>
      </c>
      <c r="E36" s="3">
        <v>0</v>
      </c>
      <c r="F36" s="3">
        <v>0</v>
      </c>
      <c r="G36" s="3">
        <v>3</v>
      </c>
      <c r="H36" s="3">
        <f>B36+D36+F36</f>
        <v>4</v>
      </c>
      <c r="I36" s="3">
        <f>C36+E36+G36</f>
        <v>4</v>
      </c>
      <c r="J36" s="6">
        <f>H36+I36</f>
        <v>4</v>
      </c>
    </row>
    <row r="37" spans="1:10" ht="12.75">
      <c r="A37" t="s">
        <v>437</v>
      </c>
      <c r="B37" s="3">
        <v>2</v>
      </c>
      <c r="C37" s="3">
        <v>7</v>
      </c>
      <c r="D37" s="3">
        <v>0</v>
      </c>
      <c r="E37" s="3">
        <v>0</v>
      </c>
      <c r="F37" s="3">
        <v>1</v>
      </c>
      <c r="G37" s="3">
        <v>0</v>
      </c>
      <c r="H37" s="3">
        <f>B37+D37+F37</f>
        <v>4</v>
      </c>
      <c r="I37" s="3">
        <f>C37+E37+G37</f>
        <v>4</v>
      </c>
      <c r="J37" s="6">
        <f>H37+I37</f>
        <v>4</v>
      </c>
    </row>
    <row r="38" spans="1:10" ht="12.75">
      <c r="A38" t="s">
        <v>438</v>
      </c>
      <c r="B38" s="3">
        <v>1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f>B38+D38+F38</f>
        <v>4</v>
      </c>
      <c r="I38" s="3">
        <f>C38+E38+G38</f>
        <v>4</v>
      </c>
      <c r="J38" s="6">
        <f>H38+I38</f>
        <v>4</v>
      </c>
    </row>
    <row r="39" spans="1:10" ht="12.75">
      <c r="A39" t="s">
        <v>439</v>
      </c>
      <c r="B39" s="3">
        <v>2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f>B39+D39+F39</f>
        <v>4</v>
      </c>
      <c r="I39" s="3">
        <f>C39+E39+G39</f>
        <v>4</v>
      </c>
      <c r="J39" s="6">
        <f>H39+I39</f>
        <v>4</v>
      </c>
    </row>
    <row r="40" spans="1:10" ht="12.75">
      <c r="A40" t="s">
        <v>440</v>
      </c>
      <c r="B40" s="3">
        <v>4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f>B40+D40+F40</f>
        <v>4</v>
      </c>
      <c r="I40" s="3">
        <f>C40+E40+G40</f>
        <v>4</v>
      </c>
      <c r="J40" s="6">
        <f>H40+I40</f>
        <v>4</v>
      </c>
    </row>
    <row r="41" spans="1:10" ht="12.75">
      <c r="A41" t="s">
        <v>441</v>
      </c>
      <c r="B41" s="3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f>B41+D41+F41</f>
        <v>4</v>
      </c>
      <c r="I41" s="3">
        <f>C41+E41+G41</f>
        <v>4</v>
      </c>
      <c r="J41" s="6">
        <f>H41+I41</f>
        <v>4</v>
      </c>
    </row>
    <row r="42" spans="1:10" ht="12.75">
      <c r="A42" s="2" t="s">
        <v>407</v>
      </c>
      <c r="B42" s="6">
        <f>SUM(B10:B41)</f>
        <v>4</v>
      </c>
      <c r="C42" s="6">
        <f>SUM(C10:C41)</f>
        <v>4</v>
      </c>
      <c r="D42" s="6">
        <f>SUM(D10:D41)</f>
        <v>4</v>
      </c>
      <c r="E42" s="6">
        <f>SUM(E10:E41)</f>
        <v>4</v>
      </c>
      <c r="F42" s="6">
        <f>SUM(F10:F41)</f>
        <v>4</v>
      </c>
      <c r="G42" s="6">
        <f>SUM(G10:G41)</f>
        <v>4</v>
      </c>
      <c r="H42" s="6">
        <f>SUM(H10:H41)</f>
        <v>4</v>
      </c>
      <c r="I42" s="6">
        <f>SUM(I10:I41)</f>
        <v>4</v>
      </c>
      <c r="J42" s="6">
        <f>SUM(J10:J41)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