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4226"/>
  <bookViews>
    <workbookView xWindow="855" yWindow="0" windowWidth="20730" windowHeight="11760" tabRatio="853" activeTab="1"/>
  </bookViews>
  <sheets>
    <sheet name="Generale " sheetId="18" r:id="rId1"/>
    <sheet name="Curve Granulometriche" sheetId="14" r:id="rId2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18" l="1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39" i="18"/>
  <c r="AN55" i="18"/>
  <c r="V138" i="18"/>
  <c r="AB57" i="18"/>
  <c r="AN57" i="18"/>
  <c r="W24" i="18"/>
  <c r="AN56" i="18"/>
  <c r="AB58" i="18"/>
  <c r="AE58" i="18"/>
  <c r="AF58" i="18"/>
  <c r="AN58" i="18"/>
  <c r="AB59" i="18"/>
  <c r="AE59" i="18"/>
  <c r="AF59" i="18"/>
  <c r="AN59" i="18"/>
  <c r="AB60" i="18"/>
  <c r="AE60" i="18"/>
  <c r="AF60" i="18"/>
  <c r="AN60" i="18"/>
  <c r="AB61" i="18"/>
  <c r="AE61" i="18"/>
  <c r="AF61" i="18"/>
  <c r="AN61" i="18"/>
  <c r="AB62" i="18"/>
  <c r="AE62" i="18"/>
  <c r="AF62" i="18"/>
  <c r="AN62" i="18"/>
  <c r="AB63" i="18"/>
  <c r="AE63" i="18"/>
  <c r="AF63" i="18"/>
  <c r="AN63" i="18"/>
  <c r="AG64" i="18"/>
  <c r="AH64" i="18"/>
  <c r="AL64" i="18"/>
  <c r="AN64" i="18"/>
  <c r="AH65" i="18"/>
  <c r="AK65" i="18"/>
  <c r="AL65" i="18"/>
  <c r="AN65" i="18"/>
  <c r="AH66" i="18"/>
  <c r="AK66" i="18"/>
  <c r="AL66" i="18"/>
  <c r="AN66" i="18"/>
  <c r="AH67" i="18"/>
  <c r="AK67" i="18"/>
  <c r="AL67" i="18"/>
  <c r="AN67" i="18"/>
  <c r="AH68" i="18"/>
  <c r="AK68" i="18"/>
  <c r="AL68" i="18"/>
  <c r="AN68" i="18"/>
  <c r="AH69" i="18"/>
  <c r="AK69" i="18"/>
  <c r="AL69" i="18"/>
  <c r="AN69" i="18"/>
  <c r="AH70" i="18"/>
  <c r="AK70" i="18"/>
  <c r="AL70" i="18"/>
  <c r="AN70" i="18"/>
  <c r="AH71" i="18"/>
  <c r="AL71" i="18"/>
  <c r="AN71" i="18"/>
  <c r="AH72" i="18"/>
  <c r="AL72" i="18"/>
  <c r="AN72" i="18"/>
  <c r="AH73" i="18"/>
  <c r="AL73" i="18"/>
  <c r="AN73" i="18"/>
  <c r="AH74" i="18"/>
  <c r="AL74" i="18"/>
  <c r="AN74" i="18"/>
  <c r="V14" i="18"/>
  <c r="L15" i="18"/>
  <c r="AN76" i="18"/>
  <c r="AK71" i="18"/>
  <c r="AK72" i="18"/>
  <c r="AK73" i="18"/>
  <c r="AK74" i="18"/>
  <c r="AK64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J122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G165" i="18"/>
  <c r="H165" i="18"/>
  <c r="G127" i="18"/>
  <c r="G161" i="18"/>
  <c r="H161" i="18"/>
  <c r="G158" i="18"/>
  <c r="H158" i="18"/>
  <c r="G128" i="18"/>
  <c r="G125" i="18"/>
  <c r="G160" i="18"/>
  <c r="H160" i="18"/>
  <c r="G134" i="18"/>
  <c r="H134" i="18"/>
  <c r="G162" i="18"/>
  <c r="H162" i="18"/>
  <c r="G136" i="18"/>
  <c r="H136" i="18"/>
  <c r="G163" i="18"/>
  <c r="H163" i="18"/>
  <c r="G131" i="18"/>
  <c r="H131" i="18"/>
  <c r="G129" i="18"/>
  <c r="G130" i="18"/>
  <c r="H130" i="18"/>
  <c r="F174" i="18"/>
  <c r="G137" i="18"/>
  <c r="H137" i="18"/>
  <c r="G135" i="18"/>
  <c r="H135" i="18"/>
  <c r="G126" i="18"/>
  <c r="G133" i="18"/>
  <c r="H133" i="18"/>
  <c r="G164" i="18"/>
  <c r="H164" i="18"/>
  <c r="G132" i="18"/>
  <c r="H132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F171" i="18"/>
  <c r="H126" i="18"/>
  <c r="F170" i="18"/>
  <c r="F240" i="18"/>
  <c r="I165" i="18"/>
  <c r="F244" i="18"/>
  <c r="J36" i="18"/>
  <c r="F239" i="18"/>
  <c r="H125" i="18"/>
  <c r="H129" i="18"/>
  <c r="F173" i="18"/>
  <c r="F243" i="18"/>
  <c r="H128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I79" i="18"/>
  <c r="G138" i="18"/>
  <c r="H138" i="18"/>
  <c r="G139" i="18"/>
  <c r="H139" i="18"/>
  <c r="G140" i="18"/>
  <c r="H140" i="18"/>
  <c r="G141" i="18"/>
  <c r="H141" i="18"/>
  <c r="G142" i="18"/>
  <c r="H142" i="18"/>
  <c r="G143" i="18"/>
  <c r="H143" i="18"/>
  <c r="D33" i="18"/>
  <c r="S165" i="18"/>
  <c r="N165" i="18"/>
  <c r="P165" i="18"/>
  <c r="Q165" i="18"/>
  <c r="I164" i="18"/>
  <c r="O165" i="18"/>
  <c r="M165" i="18"/>
  <c r="T165" i="18"/>
  <c r="R165" i="18"/>
  <c r="U165" i="18"/>
  <c r="D3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C182" i="18"/>
  <c r="D182" i="18"/>
  <c r="F182" i="18"/>
  <c r="C183" i="18"/>
  <c r="D183" i="18"/>
  <c r="F183" i="18"/>
  <c r="C184" i="18"/>
  <c r="D184" i="18"/>
  <c r="F184" i="18"/>
  <c r="C185" i="18"/>
  <c r="D185" i="18"/>
  <c r="F185" i="18"/>
  <c r="C186" i="18"/>
  <c r="D186" i="18"/>
  <c r="F186" i="18"/>
  <c r="C187" i="18"/>
  <c r="D187" i="18"/>
  <c r="F187" i="18"/>
  <c r="G144" i="18"/>
  <c r="H144" i="18"/>
  <c r="C188" i="18"/>
  <c r="D188" i="18"/>
  <c r="F188" i="18"/>
  <c r="G145" i="18"/>
  <c r="H145" i="18"/>
  <c r="C189" i="18"/>
  <c r="D189" i="18"/>
  <c r="F189" i="18"/>
  <c r="G146" i="18"/>
  <c r="H146" i="18"/>
  <c r="C190" i="18"/>
  <c r="D190" i="18"/>
  <c r="F190" i="18"/>
  <c r="G147" i="18"/>
  <c r="H147" i="18"/>
  <c r="C191" i="18"/>
  <c r="D191" i="18"/>
  <c r="F191" i="18"/>
  <c r="G148" i="18"/>
  <c r="H148" i="18"/>
  <c r="C192" i="18"/>
  <c r="D192" i="18"/>
  <c r="F192" i="18"/>
  <c r="G149" i="18"/>
  <c r="H149" i="18"/>
  <c r="C193" i="18"/>
  <c r="D193" i="18"/>
  <c r="F193" i="18"/>
  <c r="G150" i="18"/>
  <c r="H150" i="18"/>
  <c r="C194" i="18"/>
  <c r="D194" i="18"/>
  <c r="F194" i="18"/>
  <c r="G151" i="18"/>
  <c r="H151" i="18"/>
  <c r="C195" i="18"/>
  <c r="D195" i="18"/>
  <c r="F195" i="18"/>
  <c r="G152" i="18"/>
  <c r="H152" i="18"/>
  <c r="C196" i="18"/>
  <c r="D196" i="18"/>
  <c r="F196" i="18"/>
  <c r="G153" i="18"/>
  <c r="H153" i="18"/>
  <c r="C197" i="18"/>
  <c r="D197" i="18"/>
  <c r="F197" i="18"/>
  <c r="G154" i="18"/>
  <c r="H154" i="18"/>
  <c r="C198" i="18"/>
  <c r="D198" i="18"/>
  <c r="F198" i="18"/>
  <c r="G155" i="18"/>
  <c r="H155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<sst xmlns="http://schemas.openxmlformats.org/spreadsheetml/2006/main" count="255" uniqueCount="88">
  <si>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</si>
  <si>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</si>
  <si>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</si>
  <si>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</si>
  <si>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</si>
  <si>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</si>
  <si>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</si>
  <si>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</si>
  <si>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</si>
  <si>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</si>
  <si>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</si>
  <si>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</si>
  <si>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</si>
  <si>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</si>
  <si>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</si>
  <si>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</si>
  <si>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</si>
  <si>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</si>
  <si>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</si>
  <si>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</si>
  <si>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</si>
  <si>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</si>
  <si>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</si>
  <si>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</si>
  <si>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</si>
  <si>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</si>
  <si>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</si>
  <si>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</si>
  <si>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</si>
  <si>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</si>
  <si>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</si>
  <si>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</si>
  <si>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</si>
  <si>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</si>
  <si>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</si>
  <si>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</si>
  <si>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</si>
  <si>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</si>
  <si>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</si>
  <si>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</si>
  <si>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</si>
  <si>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</si>
  <si>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</si>
  <si>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</si>
  <si>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</si>
  <si>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</si>
  <si>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</si>
  <si>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</si>
  <si>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</si>
  <si>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</si>
  <si>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</si>
  <si>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</si>
  <si>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</si>
  <si>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</si>
  <si>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</si>
  <si>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</si>
  <si>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</si>
  <si>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</si>
  <si>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</si>
  <si>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</si>
  <si>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</si>
  <si>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</si>
  <si>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</si>
  <si>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</si>
  <si>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</si>
  <si>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</si>
  <si>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</si>
  <si>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</si>
  <si>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</si>
  <si>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</si>
  <si>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</si>
  <si>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</si>
  <si>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</si>
  <si>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</si>
  <si>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</si>
  <si>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</si>
  <si>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</si>
  <si>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</si>
  <si>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g</t>
  </si>
  <si>
    <t>tara piccola</t>
  </si>
  <si>
    <t>1 fase grossolano</t>
  </si>
  <si>
    <t>2 fase grossolano</t>
  </si>
  <si>
    <t>1 fase fine</t>
  </si>
  <si>
    <t>2 fase fine</t>
  </si>
  <si>
    <t>OR-4</t>
  </si>
  <si>
    <t>Stazione Sant' Angelo</t>
  </si>
  <si>
    <t>numero pesate</t>
  </si>
  <si>
    <t>tara secchio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</si>
</sst>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0" xfId="0" applyNumberFormat="1"/>
    <xf numFmtId="0" fontId="3" fillId="0" borderId="0" xfId="0" applyFont="1"/>
    <xf numFmtId="2" fontId="16" fillId="7" borderId="0" xfId="0" applyNumberFormat="1" applyFont="1" applyFill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/>
    </xf>
    <xf numFmtId="2" fontId="3" fillId="8" borderId="0" xfId="0" applyNumberFormat="1" applyFont="1" applyFill="1" applyAlignment="1">
      <alignment horizontal="center"/>
    </xf>
    <xf numFmtId="2" fontId="15" fillId="9" borderId="0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337274549817202E-2"/>
          <c:y val="4.0677966101694898E-2"/>
          <c:w val="0.84536489872346698"/>
          <c:h val="0.81745381807064099"/>
        </c:manualLayout>
      </c:layout>
      <c:barChart>
        <c:barDir val="col"/>
        <c:grouping val="clustered"/>
        <c:varyColors val="0"/>
        <c:ser>
          <c:idx val="1"/>
          <c:order val="1"/>
          <c:tx>
            <c:v>% Camp. OR-4 S</c:v>
          </c:tx>
          <c:spPr>
            <a:solidFill>
              <a:schemeClr val="accent3"/>
            </a:solidFill>
          </c:spPr>
          <c:invertIfNegative val="0"/>
          <c:cat>
            <c:numRef>
              <c:f>'Generale '!$D$39:$D$79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'Generale 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1.7699115044247788</c:v>
                </c:pt>
                <c:pt idx="6">
                  <c:v>8.4070796460176993</c:v>
                </c:pt>
                <c:pt idx="7">
                  <c:v>14.159292035398231</c:v>
                </c:pt>
                <c:pt idx="8">
                  <c:v>13.716814159292035</c:v>
                </c:pt>
                <c:pt idx="9">
                  <c:v>8.4070796460176993</c:v>
                </c:pt>
                <c:pt idx="10">
                  <c:v>6.1946902654867255</c:v>
                </c:pt>
                <c:pt idx="11">
                  <c:v>5.7522123893805306</c:v>
                </c:pt>
                <c:pt idx="12">
                  <c:v>4.8672566371681416</c:v>
                </c:pt>
                <c:pt idx="13">
                  <c:v>3.0973451327433628</c:v>
                </c:pt>
                <c:pt idx="14">
                  <c:v>4.4247787610619467</c:v>
                </c:pt>
                <c:pt idx="15">
                  <c:v>7.5221238938053103</c:v>
                </c:pt>
                <c:pt idx="16">
                  <c:v>6.1946902654867255</c:v>
                </c:pt>
                <c:pt idx="17">
                  <c:v>2.6548672566371683</c:v>
                </c:pt>
                <c:pt idx="18">
                  <c:v>2.2123893805309733</c:v>
                </c:pt>
                <c:pt idx="19">
                  <c:v>1.7699115044247788</c:v>
                </c:pt>
                <c:pt idx="20">
                  <c:v>1.3274336283185841</c:v>
                </c:pt>
                <c:pt idx="21">
                  <c:v>0.88495575221238942</c:v>
                </c:pt>
                <c:pt idx="22">
                  <c:v>1.3274336283185841</c:v>
                </c:pt>
                <c:pt idx="23">
                  <c:v>1.3274336283185841</c:v>
                </c:pt>
                <c:pt idx="24">
                  <c:v>3.5398230088495577</c:v>
                </c:pt>
                <c:pt idx="25">
                  <c:v>0.44247787610619471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3"/>
          <c:order val="3"/>
          <c:tx>
            <c:v>% Camp. OR-4 Tot</c:v>
          </c:tx>
          <c:spPr>
            <a:solidFill>
              <a:schemeClr val="accent6"/>
            </a:solidFill>
          </c:spPr>
          <c:invertIfNegative val="0"/>
          <c:cat>
            <c:numRef>
              <c:f>'Generale '!$D$39:$D$79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'Generale 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6.5194791464768382</c:v>
                </c:pt>
                <c:pt idx="6">
                  <c:v>21.760964178105123</c:v>
                </c:pt>
                <c:pt idx="7">
                  <c:v>22.201469525840043</c:v>
                </c:pt>
                <c:pt idx="8">
                  <c:v>13.038958292953676</c:v>
                </c:pt>
                <c:pt idx="9">
                  <c:v>5.1979631032720732</c:v>
                </c:pt>
                <c:pt idx="10">
                  <c:v>3.0077705143340441</c:v>
                </c:pt>
                <c:pt idx="11">
                  <c:v>2.3928250488960936</c:v>
                </c:pt>
                <c:pt idx="12">
                  <c:v>2.2941518510034715</c:v>
                </c:pt>
                <c:pt idx="13">
                  <c:v>1.1241696474195195</c:v>
                </c:pt>
                <c:pt idx="14">
                  <c:v>0.7752894120134618</c:v>
                </c:pt>
                <c:pt idx="15">
                  <c:v>0.48984194668123271</c:v>
                </c:pt>
                <c:pt idx="16">
                  <c:v>0.61670748682889009</c:v>
                </c:pt>
                <c:pt idx="17">
                  <c:v>0.24315895194967668</c:v>
                </c:pt>
                <c:pt idx="18">
                  <c:v>0.45460151886243899</c:v>
                </c:pt>
                <c:pt idx="19">
                  <c:v>0.62023152961076944</c:v>
                </c:pt>
                <c:pt idx="20">
                  <c:v>0.79290962592285863</c:v>
                </c:pt>
                <c:pt idx="21">
                  <c:v>2.3329163216041442</c:v>
                </c:pt>
                <c:pt idx="22">
                  <c:v>8.482370975983649</c:v>
                </c:pt>
                <c:pt idx="23">
                  <c:v>4.8772752101210504</c:v>
                </c:pt>
                <c:pt idx="24">
                  <c:v>1.7021126636477368</c:v>
                </c:pt>
                <c:pt idx="25">
                  <c:v>0.57089493066445829</c:v>
                </c:pt>
                <c:pt idx="26">
                  <c:v>0.19029831022148611</c:v>
                </c:pt>
                <c:pt idx="27">
                  <c:v>0.10924532623826054</c:v>
                </c:pt>
                <c:pt idx="28">
                  <c:v>0.10572128345638115</c:v>
                </c:pt>
                <c:pt idx="29">
                  <c:v>9.8673197892622411E-2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5904"/>
        <c:axId val="99459648"/>
      </c:barChart>
      <c:lineChart>
        <c:grouping val="standard"/>
        <c:varyColors val="0"/>
        <c:ser>
          <c:idx val="0"/>
          <c:order val="0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'Generale '!$I$82:$I$122</c:f>
              <c:numCache>
                <c:formatCode>0.000</c:formatCode>
                <c:ptCount val="41"/>
                <c:pt idx="0">
                  <c:v>100.00000000000003</c:v>
                </c:pt>
                <c:pt idx="1">
                  <c:v>100.00000000000003</c:v>
                </c:pt>
                <c:pt idx="2">
                  <c:v>100.00000000000003</c:v>
                </c:pt>
                <c:pt idx="3">
                  <c:v>100.00000000000003</c:v>
                </c:pt>
                <c:pt idx="4">
                  <c:v>100.00000000000003</c:v>
                </c:pt>
                <c:pt idx="5">
                  <c:v>100.00000000000003</c:v>
                </c:pt>
                <c:pt idx="6">
                  <c:v>98.230088495575245</c:v>
                </c:pt>
                <c:pt idx="7">
                  <c:v>89.823008849557539</c:v>
                </c:pt>
                <c:pt idx="8">
                  <c:v>75.663716814159301</c:v>
                </c:pt>
                <c:pt idx="9">
                  <c:v>61.946902654867259</c:v>
                </c:pt>
                <c:pt idx="10">
                  <c:v>53.539823008849559</c:v>
                </c:pt>
                <c:pt idx="11">
                  <c:v>47.345132743362832</c:v>
                </c:pt>
                <c:pt idx="12">
                  <c:v>41.592920353982301</c:v>
                </c:pt>
                <c:pt idx="13">
                  <c:v>36.725663716814161</c:v>
                </c:pt>
                <c:pt idx="14">
                  <c:v>33.628318584070797</c:v>
                </c:pt>
                <c:pt idx="15">
                  <c:v>29.20353982300885</c:v>
                </c:pt>
                <c:pt idx="16">
                  <c:v>21.681415929203538</c:v>
                </c:pt>
                <c:pt idx="17">
                  <c:v>15.486725663716813</c:v>
                </c:pt>
                <c:pt idx="18">
                  <c:v>12.831858407079645</c:v>
                </c:pt>
                <c:pt idx="19">
                  <c:v>10.619469026548671</c:v>
                </c:pt>
                <c:pt idx="20">
                  <c:v>8.8495575221238933</c:v>
                </c:pt>
                <c:pt idx="21">
                  <c:v>7.5221238938053094</c:v>
                </c:pt>
                <c:pt idx="22">
                  <c:v>6.6371681415929205</c:v>
                </c:pt>
                <c:pt idx="23">
                  <c:v>5.3097345132743365</c:v>
                </c:pt>
                <c:pt idx="24">
                  <c:v>3.9823008849557526</c:v>
                </c:pt>
                <c:pt idx="25">
                  <c:v>0.44247787610619471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Totale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'Generale '!$I$39:$I$79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93.480520853523174</c:v>
                </c:pt>
                <c:pt idx="7">
                  <c:v>71.719556675418048</c:v>
                </c:pt>
                <c:pt idx="8">
                  <c:v>49.518087149578008</c:v>
                </c:pt>
                <c:pt idx="9">
                  <c:v>36.479128856624328</c:v>
                </c:pt>
                <c:pt idx="10">
                  <c:v>31.281165753352251</c:v>
                </c:pt>
                <c:pt idx="11">
                  <c:v>28.273395239018207</c:v>
                </c:pt>
                <c:pt idx="12">
                  <c:v>25.880570190122114</c:v>
                </c:pt>
                <c:pt idx="13">
                  <c:v>23.586418339118641</c:v>
                </c:pt>
                <c:pt idx="14">
                  <c:v>22.46224869169912</c:v>
                </c:pt>
                <c:pt idx="15">
                  <c:v>21.686959279685659</c:v>
                </c:pt>
                <c:pt idx="16">
                  <c:v>21.197117333004428</c:v>
                </c:pt>
                <c:pt idx="17">
                  <c:v>20.580409846175538</c:v>
                </c:pt>
                <c:pt idx="18">
                  <c:v>20.337250894225861</c:v>
                </c:pt>
                <c:pt idx="19">
                  <c:v>19.882649375363421</c:v>
                </c:pt>
                <c:pt idx="20">
                  <c:v>19.262417845752651</c:v>
                </c:pt>
                <c:pt idx="21">
                  <c:v>18.469508219829791</c:v>
                </c:pt>
                <c:pt idx="22">
                  <c:v>16.136591898225646</c:v>
                </c:pt>
                <c:pt idx="23">
                  <c:v>7.6542209222419952</c:v>
                </c:pt>
                <c:pt idx="24">
                  <c:v>2.7769457121209453</c:v>
                </c:pt>
                <c:pt idx="25">
                  <c:v>1.0748330484732085</c:v>
                </c:pt>
                <c:pt idx="26">
                  <c:v>0.5039381178087502</c:v>
                </c:pt>
                <c:pt idx="27">
                  <c:v>0.31363980758726412</c:v>
                </c:pt>
                <c:pt idx="28">
                  <c:v>0.20439448134900357</c:v>
                </c:pt>
                <c:pt idx="29">
                  <c:v>9.8673197892622411E-2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15904"/>
        <c:axId val="99459648"/>
      </c:lineChart>
      <c:catAx>
        <c:axId val="3391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50" baseline="0"/>
                </a:pPr>
                <a:r>
                  <a:rPr lang="it-IT" sz="1450" baseline="0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479664215"/>
              <c:y val="0.924869477697401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50" baseline="0"/>
            </a:pPr>
            <a:endParaRPr lang="it-IT"/>
          </a:p>
        </c:txPr>
        <c:crossAx val="994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59648"/>
        <c:scaling>
          <c:orientation val="minMax"/>
          <c:max val="10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50" baseline="0"/>
                </a:pPr>
                <a:r>
                  <a:rPr lang="it-IT" sz="1450" baseline="0"/>
                  <a:t>Passante (%)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250" baseline="0"/>
            </a:pPr>
            <a:endParaRPr lang="it-IT"/>
          </a:p>
        </c:txPr>
        <c:crossAx val="3391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04"/>
          <c:y val="6.9916875113603102E-2"/>
          <c:w val="0.14689928038796499"/>
          <c:h val="0.27237224302658403"/>
        </c:manualLayout>
      </c:layout>
      <c:overlay val="1"/>
    </c:legend>
    <c:plotVisOnly val="1"/>
    <c:dispBlanksAs val="gap"/>
    <c:showDLblsOverMax val="0"/>
  </c:chart>
  <c:spPr>
    <a:ln>
      <a:solidFill>
        <a:srgbClr val="0000FF"/>
      </a:solidFill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4"/>
  <sheetViews>
    <sheetView topLeftCell="A12" workbookViewId="0">
      <selection activeCell="G36" sqref="B18:G36"/>
    </sheetView>
  </sheetViews>
  <sheetFormatPr defaultColWidth="8.7109375" defaultRowHeight="12.75" x14ac:dyDescent="0.2"/>
  <cols>
    <col min="7" max="7" width="8.7109375" style="1"/>
    <col min="10" max="10" width="13.42578125" style="12" bestFit="1" customWidth="1"/>
    <col min="13" max="21" width="9.140625" hidden="1" customWidth="1"/>
    <col min="27" max="28" width="19.42578125" customWidth="1"/>
    <col min="29" max="29" width="19.42578125" hidden="1" customWidth="1"/>
    <col min="30" max="30" width="22.140625" customWidth="1"/>
    <col min="31" max="31" width="9.42578125" bestFit="1" customWidth="1"/>
    <col min="32" max="32" width="9.42578125" customWidth="1"/>
  </cols>
  <sheetData>
    <row r="1" spans="1:32" ht="15.75" x14ac:dyDescent="0.2">
      <c r="A1" s="21"/>
      <c r="B1" s="98" t="s">
        <v>76</v>
      </c>
      <c r="C1" s="99"/>
      <c r="D1" s="99"/>
      <c r="E1" s="99"/>
      <c r="F1" s="99"/>
      <c r="G1" s="99"/>
      <c r="H1" s="99"/>
      <c r="I1" s="99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32" x14ac:dyDescent="0.2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32" x14ac:dyDescent="0.2">
      <c r="A3" s="21"/>
      <c r="B3" s="95" t="s">
        <v>24</v>
      </c>
      <c r="C3" s="96"/>
      <c r="D3" s="100" t="s">
        <v>84</v>
      </c>
      <c r="E3" s="100"/>
      <c r="F3" s="100"/>
      <c r="G3" s="100"/>
      <c r="H3" s="100"/>
      <c r="I3" s="10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32" x14ac:dyDescent="0.2">
      <c r="A4" s="21"/>
      <c r="B4" s="95" t="s">
        <v>26</v>
      </c>
      <c r="C4" s="96"/>
      <c r="D4" s="101">
        <v>41499</v>
      </c>
      <c r="E4" s="97"/>
      <c r="F4" s="97"/>
      <c r="G4" s="97"/>
      <c r="H4" s="97"/>
      <c r="I4" s="97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5"/>
      <c r="AB4" s="85"/>
      <c r="AC4" s="85"/>
    </row>
    <row r="5" spans="1:32" x14ac:dyDescent="0.2">
      <c r="A5" s="21"/>
      <c r="B5" s="102" t="s">
        <v>25</v>
      </c>
      <c r="C5" s="103"/>
      <c r="D5" s="104" t="s">
        <v>85</v>
      </c>
      <c r="E5" s="105"/>
      <c r="F5" s="105"/>
      <c r="G5" s="105"/>
      <c r="H5" s="105"/>
      <c r="I5" s="106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  <c r="AA5" s="86"/>
      <c r="AB5" s="86"/>
      <c r="AC5" s="86"/>
    </row>
    <row r="6" spans="1:32" x14ac:dyDescent="0.2">
      <c r="A6" s="21"/>
      <c r="B6" s="103"/>
      <c r="C6" s="103"/>
      <c r="D6" s="107"/>
      <c r="E6" s="108"/>
      <c r="F6" s="108"/>
      <c r="G6" s="108"/>
      <c r="H6" s="108"/>
      <c r="I6" s="109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  <c r="AA6" s="85"/>
      <c r="AB6" s="85"/>
      <c r="AC6" s="85"/>
    </row>
    <row r="7" spans="1:32" x14ac:dyDescent="0.2">
      <c r="A7" s="21"/>
      <c r="B7" s="103"/>
      <c r="C7" s="103"/>
      <c r="D7" s="107"/>
      <c r="E7" s="108"/>
      <c r="F7" s="108"/>
      <c r="G7" s="108"/>
      <c r="H7" s="108"/>
      <c r="I7" s="109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  <c r="AA7" s="86"/>
      <c r="AB7" s="89"/>
      <c r="AC7" s="86"/>
      <c r="AD7" s="83"/>
    </row>
    <row r="8" spans="1:32" x14ac:dyDescent="0.2">
      <c r="A8" s="21"/>
      <c r="B8" s="103"/>
      <c r="C8" s="103"/>
      <c r="D8" s="110"/>
      <c r="E8" s="111"/>
      <c r="F8" s="111"/>
      <c r="G8" s="111"/>
      <c r="H8" s="111"/>
      <c r="I8" s="112"/>
      <c r="J8" s="15"/>
      <c r="K8" s="15"/>
      <c r="L8" s="15" t="s">
        <v>86</v>
      </c>
      <c r="M8" s="15"/>
      <c r="N8" s="15"/>
      <c r="O8" s="15"/>
      <c r="P8" s="15"/>
      <c r="Q8" s="15"/>
      <c r="R8" s="15"/>
      <c r="S8" s="15"/>
      <c r="T8" s="15"/>
      <c r="U8" s="15"/>
      <c r="V8" s="21">
        <v>12</v>
      </c>
      <c r="W8" s="21"/>
      <c r="X8" s="21"/>
      <c r="AA8" s="87"/>
      <c r="AB8" s="89"/>
      <c r="AC8" s="86"/>
      <c r="AD8" s="82"/>
      <c r="AE8" s="82"/>
      <c r="AF8" s="82"/>
    </row>
    <row r="9" spans="1:32" ht="13.5" x14ac:dyDescent="0.2">
      <c r="A9" s="21"/>
      <c r="B9" s="94" t="s">
        <v>55</v>
      </c>
      <c r="C9" s="94"/>
      <c r="D9" s="94"/>
      <c r="E9" s="94"/>
      <c r="F9" s="94"/>
      <c r="G9" s="94"/>
      <c r="H9" s="94"/>
      <c r="I9" s="9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  <c r="AE9" s="84"/>
      <c r="AF9" s="84"/>
    </row>
    <row r="10" spans="1:32" x14ac:dyDescent="0.2">
      <c r="A10" s="21"/>
      <c r="B10" s="95" t="s">
        <v>28</v>
      </c>
      <c r="C10" s="96"/>
      <c r="D10" s="96"/>
      <c r="E10" s="97" t="s">
        <v>77</v>
      </c>
      <c r="F10" s="97"/>
      <c r="G10" s="97"/>
      <c r="H10" s="97"/>
      <c r="I10" s="9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  <c r="AA10" s="88"/>
      <c r="AC10" t="s">
        <v>78</v>
      </c>
    </row>
    <row r="11" spans="1:32" x14ac:dyDescent="0.2">
      <c r="A11" s="21"/>
      <c r="B11" s="95" t="s">
        <v>27</v>
      </c>
      <c r="C11" s="96"/>
      <c r="D11" s="96"/>
      <c r="E11" s="70"/>
      <c r="F11" s="95" t="s">
        <v>29</v>
      </c>
      <c r="G11" s="96"/>
      <c r="H11" s="96"/>
      <c r="I11" s="70"/>
      <c r="J11" s="15"/>
      <c r="K11" s="15"/>
      <c r="L11" s="15" t="s">
        <v>87</v>
      </c>
      <c r="M11" s="15"/>
      <c r="N11" s="15"/>
      <c r="O11" s="15"/>
      <c r="P11" s="15"/>
      <c r="Q11" s="15"/>
      <c r="R11" s="15"/>
      <c r="S11" s="15"/>
      <c r="T11" s="15"/>
      <c r="U11" s="15"/>
      <c r="V11" s="21">
        <v>1200</v>
      </c>
      <c r="W11" s="21"/>
      <c r="X11" s="21"/>
      <c r="AB11" s="82"/>
      <c r="AC11" s="82"/>
    </row>
    <row r="12" spans="1:32" x14ac:dyDescent="0.2">
      <c r="A12" s="21"/>
      <c r="B12" s="96" t="s">
        <v>30</v>
      </c>
      <c r="C12" s="96"/>
      <c r="D12" s="96"/>
      <c r="E12" s="97">
        <v>226</v>
      </c>
      <c r="F12" s="97"/>
      <c r="G12" s="97"/>
      <c r="H12" s="97"/>
      <c r="I12" s="97"/>
      <c r="J12" s="74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  <c r="AB12" s="92"/>
      <c r="AC12" s="92"/>
      <c r="AD12" s="92"/>
    </row>
    <row r="13" spans="1:32" ht="13.5" x14ac:dyDescent="0.2">
      <c r="A13" s="21"/>
      <c r="B13" s="117" t="s">
        <v>54</v>
      </c>
      <c r="C13" s="117"/>
      <c r="D13" s="117"/>
      <c r="E13" s="117"/>
      <c r="F13" s="117"/>
      <c r="G13" s="117"/>
      <c r="H13" s="117"/>
      <c r="I13" s="11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  <c r="AB13" s="92"/>
      <c r="AC13" s="92"/>
      <c r="AD13" s="92"/>
    </row>
    <row r="14" spans="1:32" x14ac:dyDescent="0.2">
      <c r="A14" s="21"/>
      <c r="B14" s="96" t="s">
        <v>31</v>
      </c>
      <c r="C14" s="96"/>
      <c r="D14" s="96"/>
      <c r="E14" s="90">
        <v>227012</v>
      </c>
      <c r="F14" s="96" t="s">
        <v>34</v>
      </c>
      <c r="G14" s="96"/>
      <c r="H14" s="96"/>
      <c r="I14" s="70"/>
      <c r="J14" s="15"/>
      <c r="K14" s="15"/>
      <c r="L14">
        <v>251000</v>
      </c>
      <c r="M14" s="15"/>
      <c r="N14" s="15"/>
      <c r="O14" s="15"/>
      <c r="P14" s="15"/>
      <c r="Q14" s="15"/>
      <c r="R14" s="15"/>
      <c r="S14" s="15"/>
      <c r="T14" s="15"/>
      <c r="U14" s="15"/>
      <c r="V14" s="21">
        <f>V11*V8</f>
        <v>14400</v>
      </c>
      <c r="W14" s="21"/>
      <c r="X14" s="21"/>
      <c r="AB14" s="92"/>
      <c r="AC14" s="92"/>
      <c r="AD14" s="92"/>
    </row>
    <row r="15" spans="1:32" ht="14.25" x14ac:dyDescent="0.2">
      <c r="A15" s="21"/>
      <c r="B15" s="121" t="s">
        <v>33</v>
      </c>
      <c r="C15" s="96"/>
      <c r="D15" s="96"/>
      <c r="E15" s="70">
        <v>-7.5</v>
      </c>
      <c r="F15" s="96" t="s">
        <v>35</v>
      </c>
      <c r="G15" s="96"/>
      <c r="H15" s="96"/>
      <c r="I15" s="70"/>
      <c r="J15" s="15"/>
      <c r="K15" s="15"/>
      <c r="L15" s="15">
        <f>L14-V14</f>
        <v>236600</v>
      </c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  <c r="AB15" s="92"/>
      <c r="AC15" s="92"/>
      <c r="AD15" s="92"/>
    </row>
    <row r="16" spans="1:32" x14ac:dyDescent="0.2">
      <c r="A16" s="21"/>
      <c r="B16" s="81" t="s">
        <v>32</v>
      </c>
      <c r="C16" s="70"/>
      <c r="D16" s="122"/>
      <c r="E16" s="122"/>
      <c r="F16" s="96" t="s">
        <v>36</v>
      </c>
      <c r="G16" s="96"/>
      <c r="H16" s="96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  <c r="AB16" s="92"/>
      <c r="AC16" s="92"/>
      <c r="AD16" s="92"/>
    </row>
    <row r="17" spans="1:32" x14ac:dyDescent="0.2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  <c r="AB17" s="92"/>
      <c r="AC17" s="92"/>
      <c r="AD17" s="92"/>
    </row>
    <row r="18" spans="1:32" x14ac:dyDescent="0.2">
      <c r="A18" s="21"/>
      <c r="B18" s="113" t="s">
        <v>58</v>
      </c>
      <c r="C18" s="114"/>
      <c r="D18" s="115"/>
      <c r="E18" s="94" t="s">
        <v>56</v>
      </c>
      <c r="F18" s="94"/>
      <c r="G18" s="116"/>
      <c r="H18" s="117" t="s">
        <v>57</v>
      </c>
      <c r="I18" s="118"/>
      <c r="J18" s="119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  <c r="AB18" s="92"/>
      <c r="AC18" s="92"/>
      <c r="AD18" s="92"/>
    </row>
    <row r="19" spans="1:32" x14ac:dyDescent="0.2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  <c r="AB19" s="92"/>
      <c r="AC19" s="92"/>
      <c r="AD19" s="92"/>
    </row>
    <row r="20" spans="1:32" x14ac:dyDescent="0.2">
      <c r="A20" s="21"/>
      <c r="B20" s="79" t="s">
        <v>59</v>
      </c>
      <c r="C20" s="49">
        <f>U80</f>
        <v>0.86172621520565018</v>
      </c>
      <c r="D20" s="52">
        <f>2^(-C20)</f>
        <v>0.55029372575291691</v>
      </c>
      <c r="E20" s="79" t="s">
        <v>59</v>
      </c>
      <c r="F20" s="49">
        <f>U123</f>
        <v>-0.82500000000000029</v>
      </c>
      <c r="G20" s="52">
        <f>2^(-F20)</f>
        <v>1.7715350382047215</v>
      </c>
      <c r="H20" s="79" t="s">
        <v>59</v>
      </c>
      <c r="I20" s="49">
        <f>U166</f>
        <v>0</v>
      </c>
      <c r="J20" s="71">
        <f>2^(-I20)</f>
        <v>1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  <c r="AB20" s="91"/>
      <c r="AC20" s="83" t="s">
        <v>78</v>
      </c>
      <c r="AD20" s="91"/>
      <c r="AE20" s="83"/>
      <c r="AF20" s="83"/>
    </row>
    <row r="21" spans="1:32" x14ac:dyDescent="0.2">
      <c r="A21" s="21"/>
      <c r="B21" s="79" t="s">
        <v>60</v>
      </c>
      <c r="C21" s="49">
        <f>T80</f>
        <v>0.50805151641046953</v>
      </c>
      <c r="D21" s="52">
        <f t="shared" ref="D21:D29" si="0">2^(-C21)</f>
        <v>0.70317149034096182</v>
      </c>
      <c r="E21" s="79" t="s">
        <v>60</v>
      </c>
      <c r="F21" s="49">
        <f>T123</f>
        <v>-2.0414285714285714</v>
      </c>
      <c r="G21" s="52">
        <f>2^(-F21)</f>
        <v>4.1165295188847004</v>
      </c>
      <c r="H21" s="79" t="s">
        <v>60</v>
      </c>
      <c r="I21" s="49">
        <f>T166</f>
        <v>0</v>
      </c>
      <c r="J21" s="71">
        <f t="shared" ref="J21:J29" si="1">2^(-I21)</f>
        <v>1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32" x14ac:dyDescent="0.2">
      <c r="A22" s="21"/>
      <c r="B22" s="79" t="s">
        <v>61</v>
      </c>
      <c r="C22" s="49">
        <f>S80</f>
        <v>-4.3080837173579098</v>
      </c>
      <c r="D22" s="52">
        <f t="shared" si="0"/>
        <v>19.808994105284203</v>
      </c>
      <c r="E22" s="79" t="s">
        <v>61</v>
      </c>
      <c r="F22" s="49">
        <f>S123</f>
        <v>-2.7205882352941178</v>
      </c>
      <c r="G22" s="52">
        <f t="shared" ref="G22:G29" si="2">2^(-F22)</f>
        <v>6.5914151319701402</v>
      </c>
      <c r="H22" s="79" t="s">
        <v>61</v>
      </c>
      <c r="I22" s="49">
        <f>S166</f>
        <v>0</v>
      </c>
      <c r="J22" s="71">
        <f t="shared" si="1"/>
        <v>1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32" x14ac:dyDescent="0.2">
      <c r="A23" s="21"/>
      <c r="B23" s="79" t="s">
        <v>75</v>
      </c>
      <c r="C23" s="49">
        <f>R80</f>
        <v>-5.8577203389830501</v>
      </c>
      <c r="D23" s="52">
        <f t="shared" si="0"/>
        <v>57.989521908426084</v>
      </c>
      <c r="E23" s="79" t="s">
        <v>75</v>
      </c>
      <c r="F23" s="49">
        <f>R123</f>
        <v>-3.7214285714285711</v>
      </c>
      <c r="G23" s="52">
        <f t="shared" si="2"/>
        <v>13.190511191148127</v>
      </c>
      <c r="H23" s="79" t="s">
        <v>75</v>
      </c>
      <c r="I23" s="49">
        <f>R166</f>
        <v>0</v>
      </c>
      <c r="J23" s="71">
        <f t="shared" si="1"/>
        <v>1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32" x14ac:dyDescent="0.2">
      <c r="A24" s="21"/>
      <c r="B24" s="79" t="s">
        <v>62</v>
      </c>
      <c r="C24" s="50">
        <f>Q80</f>
        <v>-6.1350135135135133</v>
      </c>
      <c r="D24" s="52">
        <f t="shared" si="0"/>
        <v>70.278598368643728</v>
      </c>
      <c r="E24" s="79" t="s">
        <v>62</v>
      </c>
      <c r="F24" s="49">
        <f>Q123</f>
        <v>-4.336363636363636</v>
      </c>
      <c r="G24" s="52">
        <f t="shared" si="2"/>
        <v>20.201123636473834</v>
      </c>
      <c r="H24" s="79" t="s">
        <v>62</v>
      </c>
      <c r="I24" s="49">
        <f>Q166</f>
        <v>0</v>
      </c>
      <c r="J24" s="71">
        <f t="shared" si="1"/>
        <v>1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>
        <f>L14-173000</f>
        <v>78000</v>
      </c>
      <c r="X24" s="21"/>
      <c r="AA24" s="83"/>
      <c r="AD24" s="83"/>
    </row>
    <row r="25" spans="1:32" x14ac:dyDescent="0.2">
      <c r="A25" s="21"/>
      <c r="B25" s="79" t="s">
        <v>63</v>
      </c>
      <c r="C25" s="49">
        <f>P80</f>
        <v>-6.5108531746031746</v>
      </c>
      <c r="D25" s="52">
        <f t="shared" si="0"/>
        <v>91.193125962005695</v>
      </c>
      <c r="E25" s="79" t="s">
        <v>63</v>
      </c>
      <c r="F25" s="49">
        <f>P123</f>
        <v>-5.2142857142857144</v>
      </c>
      <c r="G25" s="52">
        <f t="shared" si="2"/>
        <v>37.124140357125214</v>
      </c>
      <c r="H25" s="79" t="s">
        <v>63</v>
      </c>
      <c r="I25" s="49">
        <f>P166</f>
        <v>0</v>
      </c>
      <c r="J25" s="71">
        <f t="shared" si="1"/>
        <v>1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32" x14ac:dyDescent="0.2">
      <c r="A26" s="21"/>
      <c r="B26" s="79" t="s">
        <v>64</v>
      </c>
      <c r="C26" s="49">
        <f>O80</f>
        <v>-7.075374493927125</v>
      </c>
      <c r="D26" s="52">
        <f t="shared" si="0"/>
        <v>134.86521629214116</v>
      </c>
      <c r="E26" s="79" t="s">
        <v>64</v>
      </c>
      <c r="F26" s="49">
        <f>O123</f>
        <v>-6.475806451612903</v>
      </c>
      <c r="G26" s="52">
        <f t="shared" si="2"/>
        <v>89.004504764918252</v>
      </c>
      <c r="H26" s="79" t="s">
        <v>64</v>
      </c>
      <c r="I26" s="49">
        <f>O166</f>
        <v>0</v>
      </c>
      <c r="J26" s="71">
        <f t="shared" si="1"/>
        <v>1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32" x14ac:dyDescent="0.2">
      <c r="A27" s="21"/>
      <c r="B27" s="79" t="s">
        <v>65</v>
      </c>
      <c r="C27" s="49">
        <f>N80</f>
        <v>-7.2821668016194332</v>
      </c>
      <c r="D27" s="52">
        <f t="shared" si="0"/>
        <v>155.65054322289203</v>
      </c>
      <c r="E27" s="79" t="s">
        <v>65</v>
      </c>
      <c r="F27" s="49">
        <f>N123</f>
        <v>-6.7943749999999996</v>
      </c>
      <c r="G27" s="52">
        <f t="shared" si="2"/>
        <v>110.99685581464743</v>
      </c>
      <c r="H27" s="79" t="s">
        <v>65</v>
      </c>
      <c r="I27" s="49">
        <f>N166</f>
        <v>0</v>
      </c>
      <c r="J27" s="71">
        <f t="shared" si="1"/>
        <v>1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32" x14ac:dyDescent="0.2">
      <c r="A28" s="21"/>
      <c r="B28" s="79" t="s">
        <v>66</v>
      </c>
      <c r="C28" s="49">
        <f>M80</f>
        <v>-7.4200283400809717</v>
      </c>
      <c r="D28" s="52">
        <f t="shared" si="0"/>
        <v>171.25809114735799</v>
      </c>
      <c r="E28" s="79" t="s">
        <v>66</v>
      </c>
      <c r="F28" s="49">
        <f>M123</f>
        <v>-7.0105263157894724</v>
      </c>
      <c r="G28" s="52">
        <f t="shared" si="2"/>
        <v>128.93734001435934</v>
      </c>
      <c r="H28" s="79" t="s">
        <v>66</v>
      </c>
      <c r="I28" s="49">
        <f>M166</f>
        <v>0</v>
      </c>
      <c r="J28" s="71">
        <f t="shared" si="1"/>
        <v>1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32" x14ac:dyDescent="0.2">
      <c r="A29" s="21"/>
      <c r="B29" s="79" t="s">
        <v>74</v>
      </c>
      <c r="C29" s="63">
        <f>F200</f>
        <v>-4.9856967913590466</v>
      </c>
      <c r="D29" s="52">
        <f t="shared" si="0"/>
        <v>31.684312166730123</v>
      </c>
      <c r="E29" s="79" t="s">
        <v>74</v>
      </c>
      <c r="F29" s="63">
        <f>F235</f>
        <v>-4.4446902654867273</v>
      </c>
      <c r="G29" s="52">
        <f t="shared" si="2"/>
        <v>21.776350162533948</v>
      </c>
      <c r="H29" s="79" t="s">
        <v>74</v>
      </c>
      <c r="I29" s="63">
        <f>F270</f>
        <v>0</v>
      </c>
      <c r="J29" s="71">
        <f t="shared" si="1"/>
        <v>1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32" x14ac:dyDescent="0.2">
      <c r="A30" s="21"/>
      <c r="B30" s="120" t="s">
        <v>67</v>
      </c>
      <c r="C30" s="116"/>
      <c r="D30" s="51">
        <f>G200</f>
        <v>3.1303742978706537</v>
      </c>
      <c r="E30" s="120" t="s">
        <v>67</v>
      </c>
      <c r="F30" s="116"/>
      <c r="G30" s="51">
        <f>G235</f>
        <v>2.5043622369375891</v>
      </c>
      <c r="H30" s="120" t="s">
        <v>67</v>
      </c>
      <c r="I30" s="116"/>
      <c r="J30" s="64">
        <f>G270</f>
        <v>0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32" x14ac:dyDescent="0.2">
      <c r="A31" s="21"/>
      <c r="B31" s="120" t="s">
        <v>68</v>
      </c>
      <c r="C31" s="116"/>
      <c r="D31" s="51">
        <f>H200</f>
        <v>1.2385382946968191</v>
      </c>
      <c r="E31" s="120" t="s">
        <v>68</v>
      </c>
      <c r="F31" s="116"/>
      <c r="G31" s="51">
        <f>H235</f>
        <v>0.88704389717723064</v>
      </c>
      <c r="H31" s="120" t="s">
        <v>68</v>
      </c>
      <c r="I31" s="116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32" x14ac:dyDescent="0.2">
      <c r="A32" s="21"/>
      <c r="B32" s="120" t="s">
        <v>69</v>
      </c>
      <c r="C32" s="116"/>
      <c r="D32" s="51">
        <f>I200</f>
        <v>2.902104960431616</v>
      </c>
      <c r="E32" s="120" t="s">
        <v>69</v>
      </c>
      <c r="F32" s="116"/>
      <c r="G32" s="51">
        <f>I235</f>
        <v>2.9299787081793145</v>
      </c>
      <c r="H32" s="120" t="s">
        <v>69</v>
      </c>
      <c r="I32" s="116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36" x14ac:dyDescent="0.2">
      <c r="A33" s="21"/>
      <c r="B33" s="95" t="s">
        <v>70</v>
      </c>
      <c r="C33" s="123"/>
      <c r="D33" s="65">
        <f>SUM(H39:H57)</f>
        <v>80.1173506246366</v>
      </c>
      <c r="E33" s="95" t="s">
        <v>70</v>
      </c>
      <c r="F33" s="123"/>
      <c r="G33" s="65">
        <f>SUM(H82:H100)</f>
        <v>89.380530973451343</v>
      </c>
      <c r="H33" s="95" t="s">
        <v>70</v>
      </c>
      <c r="I33" s="123"/>
      <c r="J33" s="65">
        <f>SUM(H125:H143)</f>
        <v>0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36" x14ac:dyDescent="0.2">
      <c r="A34" s="21"/>
      <c r="B34" s="95" t="s">
        <v>71</v>
      </c>
      <c r="C34" s="123"/>
      <c r="D34" s="66">
        <f>SUM(H58:H67)</f>
        <v>19.783976177470795</v>
      </c>
      <c r="E34" s="95" t="s">
        <v>71</v>
      </c>
      <c r="F34" s="123"/>
      <c r="G34" s="66">
        <f>SUM(H101:H110)</f>
        <v>10.619469026548673</v>
      </c>
      <c r="H34" s="95" t="s">
        <v>71</v>
      </c>
      <c r="I34" s="123"/>
      <c r="J34" s="66">
        <f>SUM(H144:H153)</f>
        <v>0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36" x14ac:dyDescent="0.2">
      <c r="A35" s="21"/>
      <c r="B35" s="95" t="s">
        <v>72</v>
      </c>
      <c r="C35" s="123"/>
      <c r="D35" s="66">
        <f>SUM(H68:H75)/100</f>
        <v>9.8673197892622418E-4</v>
      </c>
      <c r="E35" s="95" t="s">
        <v>72</v>
      </c>
      <c r="F35" s="123"/>
      <c r="G35" s="66">
        <f>SUM(H112:H119)/100</f>
        <v>0</v>
      </c>
      <c r="H35" s="95" t="s">
        <v>72</v>
      </c>
      <c r="I35" s="123"/>
      <c r="J35" s="66">
        <f>SUM(H154:H161)/100</f>
        <v>0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36" x14ac:dyDescent="0.2">
      <c r="A36" s="21"/>
      <c r="B36" s="95" t="s">
        <v>73</v>
      </c>
      <c r="C36" s="123"/>
      <c r="D36" s="66">
        <f>SUM(H76:H79)/100</f>
        <v>0</v>
      </c>
      <c r="E36" s="95" t="s">
        <v>73</v>
      </c>
      <c r="F36" s="123"/>
      <c r="G36" s="66">
        <f>SUM(H119:H122)/100</f>
        <v>0</v>
      </c>
      <c r="H36" s="95" t="s">
        <v>73</v>
      </c>
      <c r="I36" s="123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36" x14ac:dyDescent="0.2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36" x14ac:dyDescent="0.2">
      <c r="A38" s="21"/>
      <c r="B38" s="113" t="s">
        <v>23</v>
      </c>
      <c r="C38" s="124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36" x14ac:dyDescent="0.2">
      <c r="A39" s="21"/>
      <c r="B39" s="125" t="s">
        <v>37</v>
      </c>
      <c r="C39" s="116"/>
      <c r="D39" s="16">
        <v>-10</v>
      </c>
      <c r="E39" s="80">
        <v>0</v>
      </c>
      <c r="F39" s="9">
        <f t="shared" ref="F39:F79" si="3">2^(-D39)</f>
        <v>1024</v>
      </c>
      <c r="G39" s="6">
        <v>0</v>
      </c>
      <c r="H39" s="6">
        <f>G39*100</f>
        <v>0</v>
      </c>
      <c r="I39" s="6">
        <f>I40+H39</f>
        <v>100.00000000000001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36" x14ac:dyDescent="0.2">
      <c r="A40" s="21"/>
      <c r="B40" s="125" t="s">
        <v>42</v>
      </c>
      <c r="C40" s="116"/>
      <c r="D40" s="17">
        <v>-9.5</v>
      </c>
      <c r="E40" s="80">
        <v>0</v>
      </c>
      <c r="F40" s="2">
        <f t="shared" si="3"/>
        <v>724.0773439350246</v>
      </c>
      <c r="G40" s="6">
        <v>0</v>
      </c>
      <c r="H40" s="6">
        <f t="shared" ref="H40:H79" si="4">G40*100</f>
        <v>0</v>
      </c>
      <c r="I40" s="6">
        <f t="shared" ref="I40:I79" si="5">I41+H40</f>
        <v>100.00000000000001</v>
      </c>
      <c r="J40" s="22"/>
      <c r="K40" s="21"/>
      <c r="L40" s="21"/>
      <c r="M40" s="41" t="str">
        <f t="shared" ref="M40:M79" si="6">IF(AND(I40&gt;=90,I41&lt;90),D40-0.5-(I40-90)*(-0.5/(I40-I41)),"")</f>
        <v/>
      </c>
      <c r="N40" s="41" t="str">
        <f t="shared" ref="N40:N79" si="7">IF(AND(I40&gt;=84,I41&lt;84),D40-0.5-(I40-84)*(-0.5/(I40-I41)),"")</f>
        <v/>
      </c>
      <c r="O40" s="41" t="str">
        <f t="shared" ref="O40:O79" si="8">IF(AND(I40&gt;=75,I41&lt;75),D40-0.5-(I40-75)*(-0.5/(I40-I41)),"")</f>
        <v/>
      </c>
      <c r="P40" s="41" t="str">
        <f t="shared" ref="P40:P79" si="9">IF(AND(I40&gt;=50,I41&lt;50),D40-0.5-(I40-50)*(-0.5/(I40-I41)),"")</f>
        <v/>
      </c>
      <c r="Q40" s="41" t="str">
        <f t="shared" ref="Q40:Q79" si="10">IF(AND(I40&gt;=40,I41&lt;40),D40-0.5-(I40-40)*(-0.5/(I40-I41)),"")</f>
        <v/>
      </c>
      <c r="R40" s="41" t="str">
        <f t="shared" ref="R40:R79" si="11">IF(AND(I40&gt;=35,I41&lt;35),D40-0.5-(I40-35)*(-0.5/(I40-I41)),"")</f>
        <v/>
      </c>
      <c r="S40" s="41" t="str">
        <f t="shared" ref="S40:S79" si="12">IF(AND(I40&gt;=25,I41&lt;25),D40-0.5-(I40-25)*(-0.5/(I40-I41)),"")</f>
        <v/>
      </c>
      <c r="T40" s="41" t="str">
        <f t="shared" ref="T40:T79" si="13">IF(AND(I40&gt;=16,I41&lt;16),D40-0.5-(I40-16)*(-0.5/(I40-I41)),"")</f>
        <v/>
      </c>
      <c r="U40" s="41" t="str">
        <f t="shared" ref="U40:U79" si="14">IF(AND(I40&gt;=10,I41&lt;10),D40-0.5-(I40-10)*(-0.5/(I40-I41)),"")</f>
        <v/>
      </c>
      <c r="V40" s="21"/>
      <c r="W40" s="21"/>
      <c r="X40" s="21"/>
    </row>
    <row r="41" spans="1:36" x14ac:dyDescent="0.2">
      <c r="A41" s="21"/>
      <c r="B41" s="125" t="s">
        <v>42</v>
      </c>
      <c r="C41" s="116"/>
      <c r="D41" s="18">
        <v>-9</v>
      </c>
      <c r="E41" s="80">
        <v>0</v>
      </c>
      <c r="F41" s="9">
        <f t="shared" si="3"/>
        <v>512</v>
      </c>
      <c r="G41" s="6">
        <v>0</v>
      </c>
      <c r="H41" s="6">
        <f t="shared" si="4"/>
        <v>0</v>
      </c>
      <c r="I41" s="6">
        <f t="shared" si="5"/>
        <v>100.00000000000001</v>
      </c>
      <c r="J41" s="22"/>
      <c r="K41" s="21"/>
      <c r="L41" s="21"/>
      <c r="M41" s="41" t="str">
        <f t="shared" si="6"/>
        <v/>
      </c>
      <c r="N41" s="41" t="str">
        <f t="shared" si="7"/>
        <v/>
      </c>
      <c r="O41" s="41" t="str">
        <f t="shared" si="8"/>
        <v/>
      </c>
      <c r="P41" s="41" t="str">
        <f t="shared" si="9"/>
        <v/>
      </c>
      <c r="Q41" s="41" t="str">
        <f t="shared" si="10"/>
        <v/>
      </c>
      <c r="R41" s="41" t="str">
        <f t="shared" si="11"/>
        <v/>
      </c>
      <c r="S41" s="41" t="str">
        <f t="shared" si="12"/>
        <v/>
      </c>
      <c r="T41" s="41" t="str">
        <f t="shared" si="13"/>
        <v/>
      </c>
      <c r="U41" s="41" t="str">
        <f t="shared" si="14"/>
        <v/>
      </c>
      <c r="V41" s="21"/>
      <c r="W41" s="21"/>
      <c r="X41" s="21"/>
      <c r="AB41" s="83" t="s">
        <v>79</v>
      </c>
      <c r="AD41">
        <v>18</v>
      </c>
      <c r="AE41" s="83" t="s">
        <v>78</v>
      </c>
      <c r="AF41" s="83"/>
    </row>
    <row r="42" spans="1:36" x14ac:dyDescent="0.2">
      <c r="A42" s="21"/>
      <c r="B42" s="125" t="s">
        <v>38</v>
      </c>
      <c r="C42" s="116"/>
      <c r="D42" s="18">
        <f t="shared" ref="D42:D79" si="15">D41+0.5</f>
        <v>-8.5</v>
      </c>
      <c r="E42" s="80">
        <v>0</v>
      </c>
      <c r="F42" s="9">
        <f t="shared" si="3"/>
        <v>362.0386719675123</v>
      </c>
      <c r="G42" s="6">
        <v>0</v>
      </c>
      <c r="H42" s="6">
        <f t="shared" si="4"/>
        <v>0</v>
      </c>
      <c r="I42" s="6">
        <f t="shared" si="5"/>
        <v>100.00000000000001</v>
      </c>
      <c r="J42" s="22"/>
      <c r="K42" s="21"/>
      <c r="L42" s="21"/>
      <c r="M42" s="41" t="str">
        <f t="shared" si="6"/>
        <v/>
      </c>
      <c r="N42" s="41" t="str">
        <f t="shared" si="7"/>
        <v/>
      </c>
      <c r="O42" s="41" t="str">
        <f t="shared" si="8"/>
        <v/>
      </c>
      <c r="P42" s="41" t="str">
        <f t="shared" si="9"/>
        <v/>
      </c>
      <c r="Q42" s="41" t="str">
        <f t="shared" si="10"/>
        <v/>
      </c>
      <c r="R42" s="41" t="str">
        <f t="shared" si="11"/>
        <v/>
      </c>
      <c r="S42" s="41" t="str">
        <f t="shared" si="12"/>
        <v/>
      </c>
      <c r="T42" s="41" t="str">
        <f t="shared" si="13"/>
        <v/>
      </c>
      <c r="U42" s="41" t="str">
        <f t="shared" si="14"/>
        <v/>
      </c>
      <c r="V42" s="21"/>
      <c r="W42" s="21"/>
      <c r="X42" s="21"/>
    </row>
    <row r="43" spans="1:36" x14ac:dyDescent="0.2">
      <c r="A43" s="21"/>
      <c r="B43" s="125" t="s">
        <v>38</v>
      </c>
      <c r="C43" s="116"/>
      <c r="D43" s="18">
        <f t="shared" si="15"/>
        <v>-8</v>
      </c>
      <c r="E43" s="80">
        <v>0</v>
      </c>
      <c r="F43" s="9">
        <f t="shared" si="3"/>
        <v>256</v>
      </c>
      <c r="G43" s="6">
        <v>0</v>
      </c>
      <c r="H43" s="6">
        <f t="shared" si="4"/>
        <v>0</v>
      </c>
      <c r="I43" s="6">
        <f t="shared" si="5"/>
        <v>100.00000000000001</v>
      </c>
      <c r="J43" s="22"/>
      <c r="K43" s="21"/>
      <c r="L43" s="21"/>
      <c r="M43" s="41" t="str">
        <f t="shared" si="6"/>
        <v/>
      </c>
      <c r="N43" s="41" t="str">
        <f t="shared" si="7"/>
        <v/>
      </c>
      <c r="O43" s="41" t="str">
        <f t="shared" si="8"/>
        <v/>
      </c>
      <c r="P43" s="41" t="str">
        <f t="shared" si="9"/>
        <v/>
      </c>
      <c r="Q43" s="41" t="str">
        <f t="shared" si="10"/>
        <v/>
      </c>
      <c r="R43" s="41" t="str">
        <f t="shared" si="11"/>
        <v/>
      </c>
      <c r="S43" s="41" t="str">
        <f t="shared" si="12"/>
        <v/>
      </c>
      <c r="T43" s="41" t="str">
        <f t="shared" si="13"/>
        <v/>
      </c>
      <c r="U43" s="41" t="str">
        <f t="shared" si="14"/>
        <v/>
      </c>
      <c r="V43" s="21"/>
      <c r="W43" s="21"/>
      <c r="X43" s="21"/>
    </row>
    <row r="44" spans="1:36" x14ac:dyDescent="0.2">
      <c r="A44" s="21"/>
      <c r="B44" s="125" t="s">
        <v>41</v>
      </c>
      <c r="C44" s="116"/>
      <c r="D44" s="18">
        <f t="shared" si="15"/>
        <v>-7.5</v>
      </c>
      <c r="E44" s="80">
        <v>14800</v>
      </c>
      <c r="F44" s="9">
        <f t="shared" si="3"/>
        <v>181.01933598375612</v>
      </c>
      <c r="G44" s="6">
        <v>6.5194791464768378E-2</v>
      </c>
      <c r="H44" s="6">
        <f t="shared" si="4"/>
        <v>6.5194791464768382</v>
      </c>
      <c r="I44" s="6">
        <f t="shared" si="5"/>
        <v>100.00000000000001</v>
      </c>
      <c r="J44" s="22"/>
      <c r="K44" s="21"/>
      <c r="L44" s="21"/>
      <c r="M44" s="41" t="str">
        <f t="shared" si="6"/>
        <v/>
      </c>
      <c r="N44" s="41" t="str">
        <f t="shared" si="7"/>
        <v/>
      </c>
      <c r="O44" s="41" t="str">
        <f t="shared" si="8"/>
        <v/>
      </c>
      <c r="P44" s="41" t="str">
        <f t="shared" si="9"/>
        <v/>
      </c>
      <c r="Q44" s="41" t="str">
        <f t="shared" si="10"/>
        <v/>
      </c>
      <c r="R44" s="41" t="str">
        <f t="shared" si="11"/>
        <v/>
      </c>
      <c r="S44" s="41" t="str">
        <f t="shared" si="12"/>
        <v/>
      </c>
      <c r="T44" s="41" t="str">
        <f t="shared" si="13"/>
        <v/>
      </c>
      <c r="U44" s="41" t="str">
        <f t="shared" si="14"/>
        <v/>
      </c>
      <c r="V44" s="21"/>
      <c r="W44" s="21"/>
      <c r="X44" s="21"/>
      <c r="AA44" s="83" t="s">
        <v>80</v>
      </c>
      <c r="AD44" s="83" t="s">
        <v>81</v>
      </c>
      <c r="AG44" s="83" t="s">
        <v>82</v>
      </c>
      <c r="AJ44" t="s">
        <v>83</v>
      </c>
    </row>
    <row r="45" spans="1:36" x14ac:dyDescent="0.2">
      <c r="A45" s="21"/>
      <c r="B45" s="125" t="s">
        <v>41</v>
      </c>
      <c r="C45" s="116"/>
      <c r="D45" s="18">
        <f t="shared" si="15"/>
        <v>-7</v>
      </c>
      <c r="E45" s="80">
        <v>49400</v>
      </c>
      <c r="F45" s="9">
        <f>2^(-D45)</f>
        <v>128</v>
      </c>
      <c r="G45" s="6">
        <v>0.21760964178105122</v>
      </c>
      <c r="H45" s="6">
        <f t="shared" si="4"/>
        <v>21.760964178105123</v>
      </c>
      <c r="I45" s="6">
        <f t="shared" si="5"/>
        <v>93.480520853523174</v>
      </c>
      <c r="J45" s="22"/>
      <c r="K45" s="21"/>
      <c r="L45" s="21"/>
      <c r="M45" s="41">
        <f t="shared" si="6"/>
        <v>-7.4200283400809717</v>
      </c>
      <c r="N45" s="41">
        <f t="shared" si="7"/>
        <v>-7.2821668016194332</v>
      </c>
      <c r="O45" s="41">
        <f t="shared" si="8"/>
        <v>-7.075374493927125</v>
      </c>
      <c r="P45" s="41" t="str">
        <f t="shared" si="9"/>
        <v/>
      </c>
      <c r="Q45" s="41" t="str">
        <f t="shared" si="10"/>
        <v/>
      </c>
      <c r="R45" s="41" t="str">
        <f t="shared" si="11"/>
        <v/>
      </c>
      <c r="S45" s="41" t="str">
        <f t="shared" si="12"/>
        <v/>
      </c>
      <c r="T45" s="41" t="str">
        <f t="shared" si="13"/>
        <v/>
      </c>
      <c r="U45" s="41" t="str">
        <f t="shared" si="14"/>
        <v/>
      </c>
      <c r="V45" s="21"/>
      <c r="W45" s="21"/>
      <c r="X45" s="21"/>
      <c r="Z45" s="93">
        <v>1024</v>
      </c>
    </row>
    <row r="46" spans="1:36" x14ac:dyDescent="0.2">
      <c r="A46" s="21"/>
      <c r="B46" s="125" t="s">
        <v>39</v>
      </c>
      <c r="C46" s="116"/>
      <c r="D46" s="18">
        <f t="shared" si="15"/>
        <v>-6.5</v>
      </c>
      <c r="E46" s="80">
        <v>50400</v>
      </c>
      <c r="F46" s="2">
        <f t="shared" si="3"/>
        <v>90.509667991878061</v>
      </c>
      <c r="G46" s="6">
        <v>0.22201469525840042</v>
      </c>
      <c r="H46" s="6">
        <f t="shared" si="4"/>
        <v>22.201469525840043</v>
      </c>
      <c r="I46" s="6">
        <f>I47+H46</f>
        <v>71.719556675418048</v>
      </c>
      <c r="J46" s="23"/>
      <c r="K46" s="21"/>
      <c r="L46" s="21"/>
      <c r="M46" s="41" t="str">
        <f t="shared" si="6"/>
        <v/>
      </c>
      <c r="N46" s="41" t="str">
        <f t="shared" si="7"/>
        <v/>
      </c>
      <c r="O46" s="41" t="str">
        <f t="shared" si="8"/>
        <v/>
      </c>
      <c r="P46" s="41">
        <f t="shared" si="9"/>
        <v>-6.5108531746031746</v>
      </c>
      <c r="Q46" s="41" t="str">
        <f t="shared" si="10"/>
        <v/>
      </c>
      <c r="R46" s="41" t="str">
        <f t="shared" si="11"/>
        <v/>
      </c>
      <c r="S46" s="41" t="str">
        <f t="shared" si="12"/>
        <v/>
      </c>
      <c r="T46" s="41" t="str">
        <f t="shared" si="13"/>
        <v/>
      </c>
      <c r="U46" s="41" t="str">
        <f t="shared" si="14"/>
        <v/>
      </c>
      <c r="V46" s="21"/>
      <c r="W46" s="21"/>
      <c r="X46" s="21"/>
      <c r="Z46" s="93">
        <v>724.0773439350246</v>
      </c>
    </row>
    <row r="47" spans="1:36" x14ac:dyDescent="0.2">
      <c r="A47" s="21"/>
      <c r="B47" s="125" t="s">
        <v>40</v>
      </c>
      <c r="C47" s="116"/>
      <c r="D47" s="18">
        <f t="shared" si="15"/>
        <v>-6</v>
      </c>
      <c r="E47" s="80">
        <v>29600</v>
      </c>
      <c r="F47" s="9">
        <f t="shared" si="3"/>
        <v>64</v>
      </c>
      <c r="G47" s="6">
        <v>0.13038958292953676</v>
      </c>
      <c r="H47" s="6">
        <f t="shared" si="4"/>
        <v>13.038958292953676</v>
      </c>
      <c r="I47" s="6">
        <f t="shared" si="5"/>
        <v>49.518087149578008</v>
      </c>
      <c r="J47" s="23"/>
      <c r="K47" s="21"/>
      <c r="L47" s="21"/>
      <c r="M47" s="41" t="str">
        <f t="shared" si="6"/>
        <v/>
      </c>
      <c r="N47" s="41" t="str">
        <f t="shared" si="7"/>
        <v/>
      </c>
      <c r="O47" s="41" t="str">
        <f t="shared" si="8"/>
        <v/>
      </c>
      <c r="P47" s="41" t="str">
        <f t="shared" si="9"/>
        <v/>
      </c>
      <c r="Q47" s="41">
        <f t="shared" si="10"/>
        <v>-6.1350135135135133</v>
      </c>
      <c r="R47" s="41" t="str">
        <f t="shared" si="11"/>
        <v/>
      </c>
      <c r="S47" s="41" t="str">
        <f t="shared" si="12"/>
        <v/>
      </c>
      <c r="T47" s="41" t="str">
        <f t="shared" si="13"/>
        <v/>
      </c>
      <c r="U47" s="41" t="str">
        <f t="shared" si="14"/>
        <v/>
      </c>
      <c r="V47" s="21"/>
      <c r="W47" s="21"/>
      <c r="X47" s="21"/>
      <c r="Z47" s="93">
        <v>512</v>
      </c>
    </row>
    <row r="48" spans="1:36" x14ac:dyDescent="0.2">
      <c r="A48" s="21"/>
      <c r="B48" s="125" t="s">
        <v>47</v>
      </c>
      <c r="C48" s="116"/>
      <c r="D48" s="18">
        <f t="shared" si="15"/>
        <v>-5.5</v>
      </c>
      <c r="E48" s="80">
        <v>11800</v>
      </c>
      <c r="F48" s="8">
        <f t="shared" si="3"/>
        <v>45.254833995939045</v>
      </c>
      <c r="G48" s="6">
        <v>5.1979631032720734E-2</v>
      </c>
      <c r="H48" s="6">
        <f t="shared" si="4"/>
        <v>5.1979631032720732</v>
      </c>
      <c r="I48" s="6">
        <f t="shared" si="5"/>
        <v>36.479128856624328</v>
      </c>
      <c r="J48" s="23"/>
      <c r="K48" s="21"/>
      <c r="L48" s="21"/>
      <c r="M48" s="41" t="str">
        <f t="shared" si="6"/>
        <v/>
      </c>
      <c r="N48" s="41" t="str">
        <f t="shared" si="7"/>
        <v/>
      </c>
      <c r="O48" s="41" t="str">
        <f t="shared" si="8"/>
        <v/>
      </c>
      <c r="P48" s="41" t="str">
        <f t="shared" si="9"/>
        <v/>
      </c>
      <c r="Q48" s="41" t="str">
        <f t="shared" si="10"/>
        <v/>
      </c>
      <c r="R48" s="41">
        <f t="shared" si="11"/>
        <v>-5.8577203389830501</v>
      </c>
      <c r="S48" s="41" t="str">
        <f t="shared" si="12"/>
        <v/>
      </c>
      <c r="T48" s="41" t="str">
        <f t="shared" si="13"/>
        <v/>
      </c>
      <c r="U48" s="41" t="str">
        <f t="shared" si="14"/>
        <v/>
      </c>
      <c r="V48" s="21"/>
      <c r="W48" s="21"/>
      <c r="X48" s="21"/>
      <c r="Z48" s="93">
        <v>362.0386719675123</v>
      </c>
    </row>
    <row r="49" spans="1:40" x14ac:dyDescent="0.2">
      <c r="A49" s="21"/>
      <c r="B49" s="125" t="s">
        <v>47</v>
      </c>
      <c r="C49" s="116"/>
      <c r="D49" s="18">
        <f t="shared" si="15"/>
        <v>-5</v>
      </c>
      <c r="E49" s="80">
        <v>6828</v>
      </c>
      <c r="F49" s="9">
        <f t="shared" si="3"/>
        <v>32</v>
      </c>
      <c r="G49" s="6">
        <v>3.007770514334044E-2</v>
      </c>
      <c r="H49" s="6">
        <f t="shared" si="4"/>
        <v>3.0077705143340441</v>
      </c>
      <c r="I49" s="6">
        <f t="shared" si="5"/>
        <v>31.281165753352251</v>
      </c>
      <c r="J49" s="23"/>
      <c r="K49" s="21"/>
      <c r="L49" s="21"/>
      <c r="M49" s="41" t="str">
        <f t="shared" si="6"/>
        <v/>
      </c>
      <c r="N49" s="41" t="str">
        <f t="shared" si="7"/>
        <v/>
      </c>
      <c r="O49" s="41" t="str">
        <f t="shared" si="8"/>
        <v/>
      </c>
      <c r="P49" s="41" t="str">
        <f t="shared" si="9"/>
        <v/>
      </c>
      <c r="Q49" s="41" t="str">
        <f t="shared" si="10"/>
        <v/>
      </c>
      <c r="R49" s="41" t="str">
        <f t="shared" si="11"/>
        <v/>
      </c>
      <c r="S49" s="41" t="str">
        <f t="shared" si="12"/>
        <v/>
      </c>
      <c r="T49" s="41" t="str">
        <f t="shared" si="13"/>
        <v/>
      </c>
      <c r="U49" s="41" t="str">
        <f t="shared" si="14"/>
        <v/>
      </c>
      <c r="V49" s="21"/>
      <c r="W49" s="21"/>
      <c r="X49" s="21"/>
      <c r="Z49" s="93">
        <v>256</v>
      </c>
    </row>
    <row r="50" spans="1:40" x14ac:dyDescent="0.2">
      <c r="A50" s="21"/>
      <c r="B50" s="125" t="s">
        <v>17</v>
      </c>
      <c r="C50" s="116"/>
      <c r="D50" s="18">
        <f t="shared" si="15"/>
        <v>-4.5</v>
      </c>
      <c r="E50" s="80">
        <v>5432</v>
      </c>
      <c r="F50" s="2">
        <f t="shared" si="3"/>
        <v>22.627416997969519</v>
      </c>
      <c r="G50" s="6">
        <v>2.3928250488960936E-2</v>
      </c>
      <c r="H50" s="6">
        <f t="shared" si="4"/>
        <v>2.3928250488960936</v>
      </c>
      <c r="I50" s="6">
        <f t="shared" si="5"/>
        <v>28.273395239018207</v>
      </c>
      <c r="J50" s="23"/>
      <c r="K50" s="21"/>
      <c r="L50" s="21"/>
      <c r="M50" s="41" t="str">
        <f t="shared" si="6"/>
        <v/>
      </c>
      <c r="N50" s="41" t="str">
        <f t="shared" si="7"/>
        <v/>
      </c>
      <c r="O50" s="41" t="str">
        <f t="shared" si="8"/>
        <v/>
      </c>
      <c r="P50" s="41" t="str">
        <f t="shared" si="9"/>
        <v/>
      </c>
      <c r="Q50" s="41" t="str">
        <f t="shared" si="10"/>
        <v/>
      </c>
      <c r="R50" s="41" t="str">
        <f t="shared" si="11"/>
        <v/>
      </c>
      <c r="S50" s="41" t="str">
        <f t="shared" si="12"/>
        <v/>
      </c>
      <c r="T50" s="41" t="str">
        <f t="shared" si="13"/>
        <v/>
      </c>
      <c r="U50" s="41" t="str">
        <f t="shared" si="14"/>
        <v/>
      </c>
      <c r="V50" s="21"/>
      <c r="W50" s="21"/>
      <c r="X50" s="21"/>
      <c r="Z50" s="93">
        <v>181.01933598375612</v>
      </c>
    </row>
    <row r="51" spans="1:40" x14ac:dyDescent="0.2">
      <c r="A51" s="21"/>
      <c r="B51" s="125" t="s">
        <v>17</v>
      </c>
      <c r="C51" s="116"/>
      <c r="D51" s="18">
        <f t="shared" si="15"/>
        <v>-4</v>
      </c>
      <c r="E51" s="80">
        <v>5208</v>
      </c>
      <c r="F51" s="9">
        <f t="shared" si="3"/>
        <v>16</v>
      </c>
      <c r="G51" s="6">
        <v>2.2941518510034713E-2</v>
      </c>
      <c r="H51" s="6">
        <f t="shared" si="4"/>
        <v>2.2941518510034715</v>
      </c>
      <c r="I51" s="6">
        <f t="shared" si="5"/>
        <v>25.880570190122114</v>
      </c>
      <c r="J51" s="23"/>
      <c r="K51" s="21"/>
      <c r="L51" s="21"/>
      <c r="M51" s="41" t="str">
        <f t="shared" si="6"/>
        <v/>
      </c>
      <c r="N51" s="41" t="str">
        <f t="shared" si="7"/>
        <v/>
      </c>
      <c r="O51" s="41" t="str">
        <f t="shared" si="8"/>
        <v/>
      </c>
      <c r="P51" s="41" t="str">
        <f t="shared" si="9"/>
        <v/>
      </c>
      <c r="Q51" s="41" t="str">
        <f t="shared" si="10"/>
        <v/>
      </c>
      <c r="R51" s="41" t="str">
        <f t="shared" si="11"/>
        <v/>
      </c>
      <c r="S51" s="41">
        <f t="shared" si="12"/>
        <v>-4.3080837173579098</v>
      </c>
      <c r="T51" s="41" t="str">
        <f t="shared" si="13"/>
        <v/>
      </c>
      <c r="U51" s="41" t="str">
        <f t="shared" si="14"/>
        <v/>
      </c>
      <c r="V51" s="21"/>
      <c r="W51" s="21"/>
      <c r="X51" s="21"/>
      <c r="Z51" s="93">
        <v>128</v>
      </c>
    </row>
    <row r="52" spans="1:40" x14ac:dyDescent="0.2">
      <c r="A52" s="21"/>
      <c r="B52" s="125" t="s">
        <v>43</v>
      </c>
      <c r="C52" s="116"/>
      <c r="D52" s="18">
        <f t="shared" si="15"/>
        <v>-3.5</v>
      </c>
      <c r="E52" s="80">
        <v>2552</v>
      </c>
      <c r="F52" s="2">
        <f t="shared" si="3"/>
        <v>11.313708498984759</v>
      </c>
      <c r="G52" s="6">
        <v>1.1241696474195196E-2</v>
      </c>
      <c r="H52" s="6">
        <f t="shared" si="4"/>
        <v>1.1241696474195195</v>
      </c>
      <c r="I52" s="6">
        <f t="shared" si="5"/>
        <v>23.586418339118641</v>
      </c>
      <c r="J52" s="23"/>
      <c r="K52" s="21"/>
      <c r="L52" s="21"/>
      <c r="M52" s="41" t="str">
        <f t="shared" si="6"/>
        <v/>
      </c>
      <c r="N52" s="41" t="str">
        <f t="shared" si="7"/>
        <v/>
      </c>
      <c r="O52" s="41" t="str">
        <f t="shared" si="8"/>
        <v/>
      </c>
      <c r="P52" s="41" t="str">
        <f t="shared" si="9"/>
        <v/>
      </c>
      <c r="Q52" s="41" t="str">
        <f t="shared" si="10"/>
        <v/>
      </c>
      <c r="R52" s="41" t="str">
        <f t="shared" si="11"/>
        <v/>
      </c>
      <c r="S52" s="41" t="str">
        <f t="shared" si="12"/>
        <v/>
      </c>
      <c r="T52" s="41" t="str">
        <f t="shared" si="13"/>
        <v/>
      </c>
      <c r="U52" s="41" t="str">
        <f t="shared" si="14"/>
        <v/>
      </c>
      <c r="V52" s="21"/>
      <c r="W52" s="21"/>
      <c r="X52" s="21"/>
      <c r="Z52" s="93">
        <v>90.509667991878061</v>
      </c>
    </row>
    <row r="53" spans="1:40" x14ac:dyDescent="0.2">
      <c r="A53" s="21"/>
      <c r="B53" s="125" t="s">
        <v>43</v>
      </c>
      <c r="C53" s="116"/>
      <c r="D53" s="18">
        <f t="shared" si="15"/>
        <v>-3</v>
      </c>
      <c r="E53" s="80">
        <v>1760</v>
      </c>
      <c r="F53" s="9">
        <f t="shared" si="3"/>
        <v>8</v>
      </c>
      <c r="G53" s="6">
        <v>7.7528941201346182E-3</v>
      </c>
      <c r="H53" s="6">
        <f t="shared" si="4"/>
        <v>0.7752894120134618</v>
      </c>
      <c r="I53" s="6">
        <f t="shared" si="5"/>
        <v>22.46224869169912</v>
      </c>
      <c r="J53" s="23"/>
      <c r="K53" s="21"/>
      <c r="L53" s="21"/>
      <c r="M53" s="41" t="str">
        <f t="shared" si="6"/>
        <v/>
      </c>
      <c r="N53" s="41" t="str">
        <f t="shared" si="7"/>
        <v/>
      </c>
      <c r="O53" s="41" t="str">
        <f t="shared" si="8"/>
        <v/>
      </c>
      <c r="P53" s="41" t="str">
        <f t="shared" si="9"/>
        <v/>
      </c>
      <c r="Q53" s="41" t="str">
        <f t="shared" si="10"/>
        <v/>
      </c>
      <c r="R53" s="41" t="str">
        <f t="shared" si="11"/>
        <v/>
      </c>
      <c r="S53" s="41" t="str">
        <f t="shared" si="12"/>
        <v/>
      </c>
      <c r="T53" s="41" t="str">
        <f t="shared" si="13"/>
        <v/>
      </c>
      <c r="U53" s="41" t="str">
        <f t="shared" si="14"/>
        <v/>
      </c>
      <c r="V53" s="21"/>
      <c r="W53" s="21"/>
      <c r="X53" s="21"/>
      <c r="Z53" s="93">
        <v>64</v>
      </c>
    </row>
    <row r="54" spans="1:40" x14ac:dyDescent="0.2">
      <c r="A54" s="21"/>
      <c r="B54" s="125" t="s">
        <v>16</v>
      </c>
      <c r="C54" s="116"/>
      <c r="D54" s="18">
        <f t="shared" si="15"/>
        <v>-2.5</v>
      </c>
      <c r="E54" s="80">
        <v>1112</v>
      </c>
      <c r="F54" s="8">
        <f t="shared" si="3"/>
        <v>5.6568542494923806</v>
      </c>
      <c r="G54" s="6">
        <v>4.8984194668123269E-3</v>
      </c>
      <c r="H54" s="6">
        <f t="shared" si="4"/>
        <v>0.48984194668123271</v>
      </c>
      <c r="I54" s="6">
        <f t="shared" si="5"/>
        <v>21.686959279685659</v>
      </c>
      <c r="J54" s="23"/>
      <c r="K54" s="21"/>
      <c r="L54" s="21"/>
      <c r="M54" s="41" t="str">
        <f t="shared" si="6"/>
        <v/>
      </c>
      <c r="N54" s="41" t="str">
        <f t="shared" si="7"/>
        <v/>
      </c>
      <c r="O54" s="41" t="str">
        <f t="shared" si="8"/>
        <v/>
      </c>
      <c r="P54" s="41" t="str">
        <f t="shared" si="9"/>
        <v/>
      </c>
      <c r="Q54" s="41" t="str">
        <f t="shared" si="10"/>
        <v/>
      </c>
      <c r="R54" s="41" t="str">
        <f t="shared" si="11"/>
        <v/>
      </c>
      <c r="S54" s="41" t="str">
        <f t="shared" si="12"/>
        <v/>
      </c>
      <c r="T54" s="41" t="str">
        <f t="shared" si="13"/>
        <v/>
      </c>
      <c r="U54" s="41" t="str">
        <f t="shared" si="14"/>
        <v/>
      </c>
      <c r="V54" s="21"/>
      <c r="W54" s="21"/>
      <c r="X54" s="21"/>
      <c r="Z54" s="93">
        <v>45.254833995939045</v>
      </c>
    </row>
    <row r="55" spans="1:40" x14ac:dyDescent="0.2">
      <c r="A55" s="21"/>
      <c r="B55" s="125" t="s">
        <v>16</v>
      </c>
      <c r="C55" s="116"/>
      <c r="D55" s="18">
        <f t="shared" si="15"/>
        <v>-2</v>
      </c>
      <c r="E55" s="80">
        <v>1400</v>
      </c>
      <c r="F55" s="9">
        <f t="shared" si="3"/>
        <v>4</v>
      </c>
      <c r="G55" s="6">
        <v>6.1670748682889007E-3</v>
      </c>
      <c r="H55" s="6">
        <f t="shared" si="4"/>
        <v>0.61670748682889009</v>
      </c>
      <c r="I55" s="6">
        <f t="shared" si="5"/>
        <v>21.197117333004428</v>
      </c>
      <c r="J55" s="23"/>
      <c r="K55" s="21"/>
      <c r="L55" s="21"/>
      <c r="M55" s="41" t="str">
        <f t="shared" si="6"/>
        <v/>
      </c>
      <c r="N55" s="41" t="str">
        <f t="shared" si="7"/>
        <v/>
      </c>
      <c r="O55" s="41" t="str">
        <f t="shared" si="8"/>
        <v/>
      </c>
      <c r="P55" s="41" t="str">
        <f t="shared" si="9"/>
        <v/>
      </c>
      <c r="Q55" s="41" t="str">
        <f t="shared" si="10"/>
        <v/>
      </c>
      <c r="R55" s="41" t="str">
        <f t="shared" si="11"/>
        <v/>
      </c>
      <c r="S55" s="41" t="str">
        <f t="shared" si="12"/>
        <v/>
      </c>
      <c r="T55" s="41" t="str">
        <f t="shared" si="13"/>
        <v/>
      </c>
      <c r="U55" s="41" t="str">
        <f t="shared" si="14"/>
        <v/>
      </c>
      <c r="V55" s="21"/>
      <c r="W55" s="21"/>
      <c r="X55" s="21"/>
      <c r="Z55" s="93">
        <v>32</v>
      </c>
      <c r="AA55">
        <v>757</v>
      </c>
      <c r="AN55">
        <f>AA55*4</f>
        <v>3028</v>
      </c>
    </row>
    <row r="56" spans="1:40" x14ac:dyDescent="0.2">
      <c r="A56" s="21"/>
      <c r="B56" s="125" t="s">
        <v>46</v>
      </c>
      <c r="C56" s="116"/>
      <c r="D56" s="18">
        <f t="shared" si="15"/>
        <v>-1.5</v>
      </c>
      <c r="E56" s="80">
        <v>552</v>
      </c>
      <c r="F56" s="8">
        <f>2^(-D56)</f>
        <v>2.8284271247461898</v>
      </c>
      <c r="G56" s="6">
        <v>2.4315895194967668E-3</v>
      </c>
      <c r="H56" s="6">
        <f t="shared" si="4"/>
        <v>0.24315895194967668</v>
      </c>
      <c r="I56" s="6">
        <f t="shared" si="5"/>
        <v>20.580409846175538</v>
      </c>
      <c r="J56" s="23"/>
      <c r="K56" s="21"/>
      <c r="L56" s="21"/>
      <c r="M56" s="41" t="str">
        <f t="shared" si="6"/>
        <v/>
      </c>
      <c r="N56" s="41" t="str">
        <f t="shared" si="7"/>
        <v/>
      </c>
      <c r="O56" s="41" t="str">
        <f t="shared" si="8"/>
        <v/>
      </c>
      <c r="P56" s="41" t="str">
        <f t="shared" si="9"/>
        <v/>
      </c>
      <c r="Q56" s="41" t="str">
        <f t="shared" si="10"/>
        <v/>
      </c>
      <c r="R56" s="41" t="str">
        <f t="shared" si="11"/>
        <v/>
      </c>
      <c r="S56" s="41" t="str">
        <f t="shared" si="12"/>
        <v/>
      </c>
      <c r="T56" s="41" t="str">
        <f t="shared" si="13"/>
        <v/>
      </c>
      <c r="U56" s="41" t="str">
        <f t="shared" si="14"/>
        <v/>
      </c>
      <c r="V56" s="21"/>
      <c r="W56" s="21"/>
      <c r="X56" s="21"/>
      <c r="Z56" s="93">
        <v>22.627416997969519</v>
      </c>
      <c r="AA56">
        <v>1358</v>
      </c>
      <c r="AN56">
        <f>AA56*4</f>
        <v>5432</v>
      </c>
    </row>
    <row r="57" spans="1:40" x14ac:dyDescent="0.2">
      <c r="A57" s="21"/>
      <c r="B57" s="125" t="s">
        <v>46</v>
      </c>
      <c r="C57" s="116"/>
      <c r="D57" s="18">
        <f t="shared" si="15"/>
        <v>-1</v>
      </c>
      <c r="E57" s="80">
        <v>1032</v>
      </c>
      <c r="F57" s="9">
        <f t="shared" si="3"/>
        <v>2</v>
      </c>
      <c r="G57" s="6">
        <v>4.54601518862439E-3</v>
      </c>
      <c r="H57" s="6">
        <f t="shared" si="4"/>
        <v>0.45460151886243899</v>
      </c>
      <c r="I57" s="6">
        <f t="shared" si="5"/>
        <v>20.337250894225861</v>
      </c>
      <c r="J57" s="23"/>
      <c r="K57" s="21"/>
      <c r="L57" s="21"/>
      <c r="M57" s="41" t="str">
        <f t="shared" si="6"/>
        <v/>
      </c>
      <c r="N57" s="41" t="str">
        <f t="shared" si="7"/>
        <v/>
      </c>
      <c r="O57" s="41" t="str">
        <f t="shared" si="8"/>
        <v/>
      </c>
      <c r="P57" s="41" t="str">
        <f t="shared" si="9"/>
        <v/>
      </c>
      <c r="Q57" s="41" t="str">
        <f t="shared" si="10"/>
        <v/>
      </c>
      <c r="R57" s="41" t="str">
        <f t="shared" si="11"/>
        <v/>
      </c>
      <c r="S57" s="41" t="str">
        <f t="shared" si="12"/>
        <v/>
      </c>
      <c r="T57" s="41" t="str">
        <f t="shared" si="13"/>
        <v/>
      </c>
      <c r="U57" s="41" t="str">
        <f t="shared" si="14"/>
        <v/>
      </c>
      <c r="V57" s="21"/>
      <c r="W57" s="21"/>
      <c r="X57" s="21"/>
      <c r="Z57" s="93">
        <v>16</v>
      </c>
      <c r="AA57">
        <v>1320</v>
      </c>
      <c r="AB57">
        <f>AA57-$AD$41</f>
        <v>1302</v>
      </c>
      <c r="AN57">
        <f>AB57*4</f>
        <v>5208</v>
      </c>
    </row>
    <row r="58" spans="1:40" x14ac:dyDescent="0.2">
      <c r="A58" s="21"/>
      <c r="B58" s="125" t="s">
        <v>45</v>
      </c>
      <c r="C58" s="116"/>
      <c r="D58" s="18">
        <f t="shared" si="15"/>
        <v>-0.5</v>
      </c>
      <c r="E58" s="80">
        <v>1408</v>
      </c>
      <c r="F58" s="8">
        <f>2^(-D58)</f>
        <v>1.4142135623730951</v>
      </c>
      <c r="G58" s="6">
        <v>6.2023152961076947E-3</v>
      </c>
      <c r="H58" s="6">
        <f t="shared" si="4"/>
        <v>0.62023152961076944</v>
      </c>
      <c r="I58" s="6">
        <f>I59+H58</f>
        <v>19.882649375363421</v>
      </c>
      <c r="J58" s="23"/>
      <c r="K58" s="21"/>
      <c r="L58" s="21"/>
      <c r="M58" s="41" t="str">
        <f t="shared" si="6"/>
        <v/>
      </c>
      <c r="N58" s="41" t="str">
        <f t="shared" si="7"/>
        <v/>
      </c>
      <c r="O58" s="41" t="str">
        <f t="shared" si="8"/>
        <v/>
      </c>
      <c r="P58" s="41" t="str">
        <f t="shared" si="9"/>
        <v/>
      </c>
      <c r="Q58" s="41" t="str">
        <f t="shared" si="10"/>
        <v/>
      </c>
      <c r="R58" s="41" t="str">
        <f t="shared" si="11"/>
        <v/>
      </c>
      <c r="S58" s="41" t="str">
        <f t="shared" si="12"/>
        <v/>
      </c>
      <c r="T58" s="41" t="str">
        <f t="shared" si="13"/>
        <v/>
      </c>
      <c r="U58" s="41" t="str">
        <f t="shared" si="14"/>
        <v/>
      </c>
      <c r="V58" s="21"/>
      <c r="W58" s="21"/>
      <c r="X58" s="21"/>
      <c r="Z58" s="93">
        <v>11.313708498984759</v>
      </c>
      <c r="AA58">
        <v>75</v>
      </c>
      <c r="AB58">
        <f t="shared" ref="AB58:AB63" si="16">AA58-$AD$41</f>
        <v>57</v>
      </c>
      <c r="AD58">
        <v>280</v>
      </c>
      <c r="AE58">
        <f>AD58-$AD$41</f>
        <v>262</v>
      </c>
      <c r="AF58">
        <f>AB58+AE58</f>
        <v>319</v>
      </c>
      <c r="AN58">
        <f>AF58*8</f>
        <v>2552</v>
      </c>
    </row>
    <row r="59" spans="1:40" x14ac:dyDescent="0.2">
      <c r="A59" s="21"/>
      <c r="B59" s="125" t="s">
        <v>45</v>
      </c>
      <c r="C59" s="116"/>
      <c r="D59" s="18">
        <f t="shared" si="15"/>
        <v>0</v>
      </c>
      <c r="E59" s="80">
        <v>1800</v>
      </c>
      <c r="F59" s="9">
        <f t="shared" si="3"/>
        <v>1</v>
      </c>
      <c r="G59" s="6">
        <v>7.9290962592285866E-3</v>
      </c>
      <c r="H59" s="6">
        <f t="shared" si="4"/>
        <v>0.79290962592285863</v>
      </c>
      <c r="I59" s="6">
        <f t="shared" si="5"/>
        <v>19.262417845752651</v>
      </c>
      <c r="J59" s="24"/>
      <c r="K59" s="21"/>
      <c r="L59" s="21"/>
      <c r="M59" s="41" t="str">
        <f t="shared" si="6"/>
        <v/>
      </c>
      <c r="N59" s="41" t="str">
        <f t="shared" si="7"/>
        <v/>
      </c>
      <c r="O59" s="41" t="str">
        <f t="shared" si="8"/>
        <v/>
      </c>
      <c r="P59" s="41" t="str">
        <f t="shared" si="9"/>
        <v/>
      </c>
      <c r="Q59" s="41" t="str">
        <f t="shared" si="10"/>
        <v/>
      </c>
      <c r="R59" s="41" t="str">
        <f t="shared" si="11"/>
        <v/>
      </c>
      <c r="S59" s="41" t="str">
        <f t="shared" si="12"/>
        <v/>
      </c>
      <c r="T59" s="41" t="str">
        <f t="shared" si="13"/>
        <v/>
      </c>
      <c r="U59" s="41" t="str">
        <f t="shared" si="14"/>
        <v/>
      </c>
      <c r="V59" s="21"/>
      <c r="W59" s="21"/>
      <c r="X59" s="21"/>
      <c r="Z59" s="93">
        <v>8</v>
      </c>
      <c r="AA59">
        <v>57</v>
      </c>
      <c r="AB59">
        <f t="shared" si="16"/>
        <v>39</v>
      </c>
      <c r="AD59">
        <v>199</v>
      </c>
      <c r="AE59">
        <f t="shared" ref="AE59:AE63" si="17">AD59-$AD$41</f>
        <v>181</v>
      </c>
      <c r="AF59">
        <f t="shared" ref="AF59:AF63" si="18">AB59+AE59</f>
        <v>220</v>
      </c>
      <c r="AN59">
        <f t="shared" ref="AN59:AN63" si="19">AF59*8</f>
        <v>1760</v>
      </c>
    </row>
    <row r="60" spans="1:40" x14ac:dyDescent="0.2">
      <c r="A60" s="21"/>
      <c r="B60" s="125" t="s">
        <v>18</v>
      </c>
      <c r="C60" s="116"/>
      <c r="D60" s="18">
        <f t="shared" si="15"/>
        <v>0.5</v>
      </c>
      <c r="E60" s="80">
        <v>5296</v>
      </c>
      <c r="F60" s="8">
        <f t="shared" si="3"/>
        <v>0.70710678118654746</v>
      </c>
      <c r="G60" s="6">
        <v>2.3329163216041442E-2</v>
      </c>
      <c r="H60" s="6">
        <f t="shared" si="4"/>
        <v>2.3329163216041442</v>
      </c>
      <c r="I60" s="6">
        <f t="shared" si="5"/>
        <v>18.469508219829791</v>
      </c>
      <c r="J60" s="24"/>
      <c r="K60" s="21"/>
      <c r="L60" s="21"/>
      <c r="M60" s="41" t="str">
        <f t="shared" si="6"/>
        <v/>
      </c>
      <c r="N60" s="41" t="str">
        <f t="shared" si="7"/>
        <v/>
      </c>
      <c r="O60" s="41" t="str">
        <f t="shared" si="8"/>
        <v/>
      </c>
      <c r="P60" s="41" t="str">
        <f t="shared" si="9"/>
        <v/>
      </c>
      <c r="Q60" s="41" t="str">
        <f t="shared" si="10"/>
        <v/>
      </c>
      <c r="R60" s="41" t="str">
        <f t="shared" si="11"/>
        <v/>
      </c>
      <c r="S60" s="41" t="str">
        <f t="shared" si="12"/>
        <v/>
      </c>
      <c r="T60" s="41" t="str">
        <f t="shared" si="13"/>
        <v/>
      </c>
      <c r="U60" s="41" t="str">
        <f t="shared" si="14"/>
        <v/>
      </c>
      <c r="V60" s="21"/>
      <c r="W60" s="21"/>
      <c r="X60" s="21"/>
      <c r="Z60" s="93">
        <v>5.6568542494923806</v>
      </c>
      <c r="AA60">
        <v>44</v>
      </c>
      <c r="AB60">
        <f t="shared" si="16"/>
        <v>26</v>
      </c>
      <c r="AD60">
        <v>131</v>
      </c>
      <c r="AE60">
        <f t="shared" si="17"/>
        <v>113</v>
      </c>
      <c r="AF60">
        <f t="shared" si="18"/>
        <v>139</v>
      </c>
      <c r="AN60">
        <f t="shared" si="19"/>
        <v>1112</v>
      </c>
    </row>
    <row r="61" spans="1:40" x14ac:dyDescent="0.2">
      <c r="A61" s="21"/>
      <c r="B61" s="125" t="s">
        <v>18</v>
      </c>
      <c r="C61" s="116"/>
      <c r="D61" s="18">
        <f t="shared" si="15"/>
        <v>1</v>
      </c>
      <c r="E61" s="80">
        <v>19256</v>
      </c>
      <c r="F61" s="2">
        <f t="shared" si="3"/>
        <v>0.5</v>
      </c>
      <c r="G61" s="6">
        <v>8.4823709759836483E-2</v>
      </c>
      <c r="H61" s="6">
        <f t="shared" si="4"/>
        <v>8.482370975983649</v>
      </c>
      <c r="I61" s="6">
        <f t="shared" si="5"/>
        <v>16.136591898225646</v>
      </c>
      <c r="J61" s="25"/>
      <c r="K61" s="21"/>
      <c r="L61" s="21"/>
      <c r="M61" s="41" t="str">
        <f t="shared" si="6"/>
        <v/>
      </c>
      <c r="N61" s="41" t="str">
        <f t="shared" si="7"/>
        <v/>
      </c>
      <c r="O61" s="41" t="str">
        <f t="shared" si="8"/>
        <v/>
      </c>
      <c r="P61" s="41" t="str">
        <f t="shared" si="9"/>
        <v/>
      </c>
      <c r="Q61" s="41" t="str">
        <f t="shared" si="10"/>
        <v/>
      </c>
      <c r="R61" s="41" t="str">
        <f t="shared" si="11"/>
        <v/>
      </c>
      <c r="S61" s="41" t="str">
        <f t="shared" si="12"/>
        <v/>
      </c>
      <c r="T61" s="41">
        <f t="shared" si="13"/>
        <v>0.50805151641046953</v>
      </c>
      <c r="U61" s="41">
        <f t="shared" si="14"/>
        <v>0.86172621520565018</v>
      </c>
      <c r="V61" s="21"/>
      <c r="W61" s="21"/>
      <c r="X61" s="21"/>
      <c r="Z61" s="93">
        <v>4</v>
      </c>
      <c r="AA61">
        <v>51</v>
      </c>
      <c r="AB61">
        <f t="shared" si="16"/>
        <v>33</v>
      </c>
      <c r="AD61">
        <v>160</v>
      </c>
      <c r="AE61">
        <f t="shared" si="17"/>
        <v>142</v>
      </c>
      <c r="AF61">
        <f t="shared" si="18"/>
        <v>175</v>
      </c>
      <c r="AN61">
        <f t="shared" si="19"/>
        <v>1400</v>
      </c>
    </row>
    <row r="62" spans="1:40" x14ac:dyDescent="0.2">
      <c r="A62" s="21"/>
      <c r="B62" s="125" t="s">
        <v>44</v>
      </c>
      <c r="C62" s="116"/>
      <c r="D62" s="18">
        <f t="shared" si="15"/>
        <v>1.5</v>
      </c>
      <c r="E62" s="80">
        <v>11072</v>
      </c>
      <c r="F62" s="8">
        <f t="shared" si="3"/>
        <v>0.35355339059327379</v>
      </c>
      <c r="G62" s="6">
        <v>4.8772752101210508E-2</v>
      </c>
      <c r="H62" s="6">
        <f t="shared" si="4"/>
        <v>4.8772752101210504</v>
      </c>
      <c r="I62" s="6">
        <f t="shared" si="5"/>
        <v>7.6542209222419952</v>
      </c>
      <c r="J62" s="25"/>
      <c r="K62" s="21"/>
      <c r="L62" s="21"/>
      <c r="M62" s="41" t="str">
        <f t="shared" si="6"/>
        <v/>
      </c>
      <c r="N62" s="41" t="str">
        <f t="shared" si="7"/>
        <v/>
      </c>
      <c r="O62" s="41" t="str">
        <f t="shared" si="8"/>
        <v/>
      </c>
      <c r="P62" s="41" t="str">
        <f t="shared" si="9"/>
        <v/>
      </c>
      <c r="Q62" s="41" t="str">
        <f t="shared" si="10"/>
        <v/>
      </c>
      <c r="R62" s="41" t="str">
        <f t="shared" si="11"/>
        <v/>
      </c>
      <c r="S62" s="41" t="str">
        <f t="shared" si="12"/>
        <v/>
      </c>
      <c r="T62" s="41" t="str">
        <f t="shared" si="13"/>
        <v/>
      </c>
      <c r="U62" s="41" t="str">
        <f t="shared" si="14"/>
        <v/>
      </c>
      <c r="V62" s="21"/>
      <c r="W62" s="21"/>
      <c r="X62" s="21"/>
      <c r="Z62" s="93">
        <v>2.8284271247461898</v>
      </c>
      <c r="AA62">
        <v>34</v>
      </c>
      <c r="AB62">
        <f t="shared" si="16"/>
        <v>16</v>
      </c>
      <c r="AD62">
        <v>71</v>
      </c>
      <c r="AE62">
        <f t="shared" si="17"/>
        <v>53</v>
      </c>
      <c r="AF62">
        <f t="shared" si="18"/>
        <v>69</v>
      </c>
      <c r="AN62">
        <f t="shared" si="19"/>
        <v>552</v>
      </c>
    </row>
    <row r="63" spans="1:40" x14ac:dyDescent="0.2">
      <c r="A63" s="21"/>
      <c r="B63" s="125" t="s">
        <v>44</v>
      </c>
      <c r="C63" s="116"/>
      <c r="D63" s="18">
        <f t="shared" si="15"/>
        <v>2</v>
      </c>
      <c r="E63" s="80">
        <v>3864</v>
      </c>
      <c r="F63" s="11">
        <f t="shared" si="3"/>
        <v>0.25</v>
      </c>
      <c r="G63" s="6">
        <v>1.7021126636477368E-2</v>
      </c>
      <c r="H63" s="6">
        <f t="shared" si="4"/>
        <v>1.7021126636477368</v>
      </c>
      <c r="I63" s="6">
        <f t="shared" si="5"/>
        <v>2.7769457121209453</v>
      </c>
      <c r="J63" s="25"/>
      <c r="K63" s="21"/>
      <c r="L63" s="21"/>
      <c r="M63" s="41" t="str">
        <f t="shared" si="6"/>
        <v/>
      </c>
      <c r="N63" s="41" t="str">
        <f t="shared" si="7"/>
        <v/>
      </c>
      <c r="O63" s="41" t="str">
        <f t="shared" si="8"/>
        <v/>
      </c>
      <c r="P63" s="41" t="str">
        <f t="shared" si="9"/>
        <v/>
      </c>
      <c r="Q63" s="41" t="str">
        <f t="shared" si="10"/>
        <v/>
      </c>
      <c r="R63" s="41" t="str">
        <f t="shared" si="11"/>
        <v/>
      </c>
      <c r="S63" s="41" t="str">
        <f t="shared" si="12"/>
        <v/>
      </c>
      <c r="T63" s="41" t="str">
        <f t="shared" si="13"/>
        <v/>
      </c>
      <c r="U63" s="41" t="str">
        <f t="shared" si="14"/>
        <v/>
      </c>
      <c r="V63" s="21"/>
      <c r="W63" s="21"/>
      <c r="X63" s="21"/>
      <c r="Z63" s="93">
        <v>2</v>
      </c>
      <c r="AA63">
        <v>48</v>
      </c>
      <c r="AB63">
        <f t="shared" si="16"/>
        <v>30</v>
      </c>
      <c r="AD63">
        <v>117</v>
      </c>
      <c r="AE63">
        <f t="shared" si="17"/>
        <v>99</v>
      </c>
      <c r="AF63">
        <f t="shared" si="18"/>
        <v>129</v>
      </c>
      <c r="AN63">
        <f t="shared" si="19"/>
        <v>1032</v>
      </c>
    </row>
    <row r="64" spans="1:40" x14ac:dyDescent="0.2">
      <c r="A64" s="21"/>
      <c r="B64" s="125" t="s">
        <v>19</v>
      </c>
      <c r="C64" s="116"/>
      <c r="D64" s="18">
        <f t="shared" si="15"/>
        <v>2.5</v>
      </c>
      <c r="E64" s="80">
        <v>1296</v>
      </c>
      <c r="F64" s="11">
        <f t="shared" si="3"/>
        <v>0.17677669529663687</v>
      </c>
      <c r="G64" s="6">
        <v>5.7089493066445826E-3</v>
      </c>
      <c r="H64" s="6">
        <f t="shared" si="4"/>
        <v>0.57089493066445829</v>
      </c>
      <c r="I64" s="6">
        <f t="shared" si="5"/>
        <v>1.0748330484732085</v>
      </c>
      <c r="J64" s="25"/>
      <c r="K64" s="21"/>
      <c r="L64" s="21"/>
      <c r="M64" s="41" t="str">
        <f t="shared" si="6"/>
        <v/>
      </c>
      <c r="N64" s="41" t="str">
        <f t="shared" si="7"/>
        <v/>
      </c>
      <c r="O64" s="41" t="str">
        <f t="shared" si="8"/>
        <v/>
      </c>
      <c r="P64" s="41" t="str">
        <f t="shared" si="9"/>
        <v/>
      </c>
      <c r="Q64" s="41" t="str">
        <f t="shared" si="10"/>
        <v/>
      </c>
      <c r="R64" s="41" t="str">
        <f t="shared" si="11"/>
        <v/>
      </c>
      <c r="S64" s="41" t="str">
        <f t="shared" si="12"/>
        <v/>
      </c>
      <c r="T64" s="41" t="str">
        <f t="shared" si="13"/>
        <v/>
      </c>
      <c r="U64" s="41" t="str">
        <f t="shared" si="14"/>
        <v/>
      </c>
      <c r="V64" s="21"/>
      <c r="W64" s="21"/>
      <c r="X64" s="21"/>
      <c r="Z64" s="93">
        <v>1.4142135623730951</v>
      </c>
      <c r="AG64">
        <f>92+102</f>
        <v>194</v>
      </c>
      <c r="AH64">
        <f>AG64-$AD$41</f>
        <v>176</v>
      </c>
      <c r="AJ64">
        <v>0</v>
      </c>
      <c r="AK64">
        <f>AJ64-$AD$41</f>
        <v>-18</v>
      </c>
      <c r="AL64">
        <f>AH64</f>
        <v>176</v>
      </c>
      <c r="AN64">
        <f>AL64*8</f>
        <v>1408</v>
      </c>
    </row>
    <row r="65" spans="1:40" x14ac:dyDescent="0.2">
      <c r="A65" s="21"/>
      <c r="B65" s="125" t="s">
        <v>19</v>
      </c>
      <c r="C65" s="116"/>
      <c r="D65" s="18">
        <f t="shared" si="15"/>
        <v>3</v>
      </c>
      <c r="E65" s="80">
        <v>432</v>
      </c>
      <c r="F65" s="11">
        <f t="shared" si="3"/>
        <v>0.125</v>
      </c>
      <c r="G65" s="6">
        <v>1.9029831022148609E-3</v>
      </c>
      <c r="H65" s="6">
        <f t="shared" si="4"/>
        <v>0.19029831022148611</v>
      </c>
      <c r="I65" s="6">
        <f t="shared" si="5"/>
        <v>0.5039381178087502</v>
      </c>
      <c r="J65" s="25"/>
      <c r="K65" s="21"/>
      <c r="L65" s="21"/>
      <c r="M65" s="41" t="str">
        <f t="shared" si="6"/>
        <v/>
      </c>
      <c r="N65" s="41" t="str">
        <f t="shared" si="7"/>
        <v/>
      </c>
      <c r="O65" s="41" t="str">
        <f t="shared" si="8"/>
        <v/>
      </c>
      <c r="P65" s="41" t="str">
        <f t="shared" si="9"/>
        <v/>
      </c>
      <c r="Q65" s="41" t="str">
        <f t="shared" si="10"/>
        <v/>
      </c>
      <c r="R65" s="41" t="str">
        <f t="shared" si="11"/>
        <v/>
      </c>
      <c r="S65" s="41" t="str">
        <f t="shared" si="12"/>
        <v/>
      </c>
      <c r="T65" s="41" t="str">
        <f t="shared" si="13"/>
        <v/>
      </c>
      <c r="U65" s="41" t="str">
        <f t="shared" si="14"/>
        <v/>
      </c>
      <c r="V65" s="21"/>
      <c r="W65" s="21"/>
      <c r="X65" s="21"/>
      <c r="Z65" s="93">
        <v>1</v>
      </c>
      <c r="AD65" s="83"/>
      <c r="AG65">
        <v>94</v>
      </c>
      <c r="AH65">
        <f t="shared" ref="AH65:AH74" si="20">AG65-$AD$41</f>
        <v>76</v>
      </c>
      <c r="AJ65">
        <v>167</v>
      </c>
      <c r="AK65">
        <f>AJ65-18</f>
        <v>149</v>
      </c>
      <c r="AL65">
        <f>AH65+AK65</f>
        <v>225</v>
      </c>
      <c r="AN65">
        <f t="shared" ref="AN65:AN74" si="21">AL65*8</f>
        <v>1800</v>
      </c>
    </row>
    <row r="66" spans="1:40" x14ac:dyDescent="0.2">
      <c r="A66" s="21"/>
      <c r="B66" s="125" t="s">
        <v>48</v>
      </c>
      <c r="C66" s="116"/>
      <c r="D66" s="18">
        <f t="shared" si="15"/>
        <v>3.5</v>
      </c>
      <c r="E66" s="80">
        <v>248</v>
      </c>
      <c r="F66" s="11">
        <f t="shared" si="3"/>
        <v>8.8388347648318447E-2</v>
      </c>
      <c r="G66" s="6">
        <v>1.0924532623826054E-3</v>
      </c>
      <c r="H66" s="6">
        <f t="shared" si="4"/>
        <v>0.10924532623826054</v>
      </c>
      <c r="I66" s="6">
        <f t="shared" si="5"/>
        <v>0.31363980758726412</v>
      </c>
      <c r="J66" s="25"/>
      <c r="K66" s="21"/>
      <c r="L66" s="21"/>
      <c r="M66" s="41" t="str">
        <f t="shared" si="6"/>
        <v/>
      </c>
      <c r="N66" s="41" t="str">
        <f t="shared" si="7"/>
        <v/>
      </c>
      <c r="O66" s="41" t="str">
        <f t="shared" si="8"/>
        <v/>
      </c>
      <c r="P66" s="41" t="str">
        <f t="shared" si="9"/>
        <v/>
      </c>
      <c r="Q66" s="41" t="str">
        <f t="shared" si="10"/>
        <v/>
      </c>
      <c r="R66" s="41" t="str">
        <f t="shared" si="11"/>
        <v/>
      </c>
      <c r="S66" s="41" t="str">
        <f t="shared" si="12"/>
        <v/>
      </c>
      <c r="T66" s="41" t="str">
        <f t="shared" si="13"/>
        <v/>
      </c>
      <c r="U66" s="41" t="str">
        <f t="shared" si="14"/>
        <v/>
      </c>
      <c r="V66" s="21"/>
      <c r="W66" s="21"/>
      <c r="X66" s="21"/>
      <c r="Z66" s="93">
        <v>0.70710678118654746</v>
      </c>
      <c r="AG66">
        <v>318</v>
      </c>
      <c r="AH66">
        <f t="shared" si="20"/>
        <v>300</v>
      </c>
      <c r="AJ66">
        <v>380</v>
      </c>
      <c r="AK66">
        <f t="shared" ref="AK66:AK74" si="22">AJ66-18</f>
        <v>362</v>
      </c>
      <c r="AL66">
        <f t="shared" ref="AL66:AL70" si="23">AH66+AK66</f>
        <v>662</v>
      </c>
      <c r="AN66">
        <f t="shared" si="21"/>
        <v>5296</v>
      </c>
    </row>
    <row r="67" spans="1:40" x14ac:dyDescent="0.2">
      <c r="A67" s="21"/>
      <c r="B67" s="125" t="s">
        <v>48</v>
      </c>
      <c r="C67" s="116"/>
      <c r="D67" s="18">
        <f t="shared" si="15"/>
        <v>4</v>
      </c>
      <c r="E67" s="80">
        <v>240</v>
      </c>
      <c r="F67" s="11">
        <f t="shared" si="3"/>
        <v>6.25E-2</v>
      </c>
      <c r="G67" s="6">
        <v>1.0572128345638116E-3</v>
      </c>
      <c r="H67" s="6">
        <f t="shared" si="4"/>
        <v>0.10572128345638115</v>
      </c>
      <c r="I67" s="6">
        <f t="shared" si="5"/>
        <v>0.20439448134900357</v>
      </c>
      <c r="J67" s="25"/>
      <c r="K67" s="21"/>
      <c r="L67" s="21"/>
      <c r="M67" s="41" t="str">
        <f t="shared" si="6"/>
        <v/>
      </c>
      <c r="N67" s="41" t="str">
        <f t="shared" si="7"/>
        <v/>
      </c>
      <c r="O67" s="41" t="str">
        <f t="shared" si="8"/>
        <v/>
      </c>
      <c r="P67" s="41" t="str">
        <f t="shared" si="9"/>
        <v/>
      </c>
      <c r="Q67" s="41" t="str">
        <f t="shared" si="10"/>
        <v/>
      </c>
      <c r="R67" s="41" t="str">
        <f t="shared" si="11"/>
        <v/>
      </c>
      <c r="S67" s="41" t="str">
        <f t="shared" si="12"/>
        <v/>
      </c>
      <c r="T67" s="41" t="str">
        <f t="shared" si="13"/>
        <v/>
      </c>
      <c r="U67" s="41" t="str">
        <f t="shared" si="14"/>
        <v/>
      </c>
      <c r="V67" s="21"/>
      <c r="W67" s="21"/>
      <c r="X67" s="21"/>
      <c r="Z67" s="93">
        <v>0.5</v>
      </c>
      <c r="AG67">
        <v>1113</v>
      </c>
      <c r="AH67">
        <f t="shared" si="20"/>
        <v>1095</v>
      </c>
      <c r="AJ67">
        <v>1330</v>
      </c>
      <c r="AK67">
        <f t="shared" si="22"/>
        <v>1312</v>
      </c>
      <c r="AL67">
        <f t="shared" si="23"/>
        <v>2407</v>
      </c>
      <c r="AN67">
        <f t="shared" si="21"/>
        <v>19256</v>
      </c>
    </row>
    <row r="68" spans="1:40" x14ac:dyDescent="0.2">
      <c r="A68" s="21"/>
      <c r="B68" s="125" t="s">
        <v>20</v>
      </c>
      <c r="C68" s="116"/>
      <c r="D68" s="18">
        <f t="shared" si="15"/>
        <v>4.5</v>
      </c>
      <c r="E68" s="80">
        <v>224</v>
      </c>
      <c r="F68" s="11">
        <f t="shared" si="3"/>
        <v>4.4194173824159223E-2</v>
      </c>
      <c r="G68" s="6">
        <v>9.8673197892622418E-4</v>
      </c>
      <c r="H68" s="6">
        <f t="shared" si="4"/>
        <v>9.8673197892622411E-2</v>
      </c>
      <c r="I68" s="6">
        <f t="shared" si="5"/>
        <v>9.8673197892622411E-2</v>
      </c>
      <c r="J68" s="25"/>
      <c r="K68" s="21"/>
      <c r="L68" s="21"/>
      <c r="M68" s="41" t="str">
        <f t="shared" si="6"/>
        <v/>
      </c>
      <c r="N68" s="41" t="str">
        <f t="shared" si="7"/>
        <v/>
      </c>
      <c r="O68" s="41" t="str">
        <f t="shared" si="8"/>
        <v/>
      </c>
      <c r="P68" s="41" t="str">
        <f t="shared" si="9"/>
        <v/>
      </c>
      <c r="Q68" s="41" t="str">
        <f t="shared" si="10"/>
        <v/>
      </c>
      <c r="R68" s="41" t="str">
        <f t="shared" si="11"/>
        <v/>
      </c>
      <c r="S68" s="41" t="str">
        <f t="shared" si="12"/>
        <v/>
      </c>
      <c r="T68" s="41" t="str">
        <f t="shared" si="13"/>
        <v/>
      </c>
      <c r="U68" s="41" t="str">
        <f t="shared" si="14"/>
        <v/>
      </c>
      <c r="V68" s="21"/>
      <c r="W68" s="21"/>
      <c r="X68" s="21"/>
      <c r="Z68" s="93">
        <v>0.35355339059327379</v>
      </c>
      <c r="AG68">
        <v>695</v>
      </c>
      <c r="AH68">
        <f t="shared" si="20"/>
        <v>677</v>
      </c>
      <c r="AJ68">
        <v>725</v>
      </c>
      <c r="AK68">
        <f t="shared" si="22"/>
        <v>707</v>
      </c>
      <c r="AL68">
        <f t="shared" si="23"/>
        <v>1384</v>
      </c>
      <c r="AN68">
        <f t="shared" si="21"/>
        <v>11072</v>
      </c>
    </row>
    <row r="69" spans="1:40" x14ac:dyDescent="0.2">
      <c r="A69" s="21"/>
      <c r="B69" s="125" t="s">
        <v>20</v>
      </c>
      <c r="C69" s="116"/>
      <c r="D69" s="18">
        <f t="shared" si="15"/>
        <v>5</v>
      </c>
      <c r="E69" s="80">
        <v>0</v>
      </c>
      <c r="F69" s="11">
        <f t="shared" si="3"/>
        <v>3.125E-2</v>
      </c>
      <c r="G69" s="6">
        <v>0</v>
      </c>
      <c r="H69" s="6">
        <f t="shared" si="4"/>
        <v>0</v>
      </c>
      <c r="I69" s="6">
        <f t="shared" si="5"/>
        <v>0</v>
      </c>
      <c r="J69" s="25"/>
      <c r="K69" s="21"/>
      <c r="L69" s="21"/>
      <c r="M69" s="41" t="str">
        <f t="shared" si="6"/>
        <v/>
      </c>
      <c r="N69" s="41" t="str">
        <f t="shared" si="7"/>
        <v/>
      </c>
      <c r="O69" s="41" t="str">
        <f t="shared" si="8"/>
        <v/>
      </c>
      <c r="P69" s="41" t="str">
        <f t="shared" si="9"/>
        <v/>
      </c>
      <c r="Q69" s="41" t="str">
        <f t="shared" si="10"/>
        <v/>
      </c>
      <c r="R69" s="41" t="str">
        <f t="shared" si="11"/>
        <v/>
      </c>
      <c r="S69" s="41" t="str">
        <f t="shared" si="12"/>
        <v/>
      </c>
      <c r="T69" s="41" t="str">
        <f t="shared" si="13"/>
        <v/>
      </c>
      <c r="U69" s="41" t="str">
        <f t="shared" si="14"/>
        <v/>
      </c>
      <c r="V69" s="21"/>
      <c r="W69" s="21"/>
      <c r="X69" s="21"/>
      <c r="Z69" s="93">
        <v>0.25</v>
      </c>
      <c r="AG69">
        <v>289</v>
      </c>
      <c r="AH69">
        <f t="shared" si="20"/>
        <v>271</v>
      </c>
      <c r="AJ69">
        <v>230</v>
      </c>
      <c r="AK69">
        <f t="shared" si="22"/>
        <v>212</v>
      </c>
      <c r="AL69">
        <f t="shared" si="23"/>
        <v>483</v>
      </c>
      <c r="AN69">
        <f t="shared" si="21"/>
        <v>3864</v>
      </c>
    </row>
    <row r="70" spans="1:40" x14ac:dyDescent="0.2">
      <c r="A70" s="21"/>
      <c r="B70" s="125" t="s">
        <v>49</v>
      </c>
      <c r="C70" s="116"/>
      <c r="D70" s="18">
        <f t="shared" si="15"/>
        <v>5.5</v>
      </c>
      <c r="E70" s="80">
        <v>0</v>
      </c>
      <c r="F70" s="11">
        <f t="shared" si="3"/>
        <v>2.2097086912079608E-2</v>
      </c>
      <c r="G70" s="6">
        <v>0</v>
      </c>
      <c r="H70" s="6">
        <f t="shared" si="4"/>
        <v>0</v>
      </c>
      <c r="I70" s="6">
        <f t="shared" si="5"/>
        <v>0</v>
      </c>
      <c r="J70" s="25"/>
      <c r="K70" s="21"/>
      <c r="L70" s="21"/>
      <c r="M70" s="41" t="str">
        <f t="shared" si="6"/>
        <v/>
      </c>
      <c r="N70" s="41" t="str">
        <f t="shared" si="7"/>
        <v/>
      </c>
      <c r="O70" s="41" t="str">
        <f t="shared" si="8"/>
        <v/>
      </c>
      <c r="P70" s="41" t="str">
        <f t="shared" si="9"/>
        <v/>
      </c>
      <c r="Q70" s="41" t="str">
        <f t="shared" si="10"/>
        <v/>
      </c>
      <c r="R70" s="41" t="str">
        <f t="shared" si="11"/>
        <v/>
      </c>
      <c r="S70" s="41" t="str">
        <f t="shared" si="12"/>
        <v/>
      </c>
      <c r="T70" s="41" t="str">
        <f t="shared" si="13"/>
        <v/>
      </c>
      <c r="U70" s="41" t="str">
        <f t="shared" si="14"/>
        <v/>
      </c>
      <c r="V70" s="21"/>
      <c r="W70" s="21"/>
      <c r="X70" s="21"/>
      <c r="Z70" s="93">
        <v>0.17677669529663687</v>
      </c>
      <c r="AG70">
        <v>103</v>
      </c>
      <c r="AH70">
        <f t="shared" si="20"/>
        <v>85</v>
      </c>
      <c r="AJ70">
        <v>95</v>
      </c>
      <c r="AK70">
        <f t="shared" si="22"/>
        <v>77</v>
      </c>
      <c r="AL70">
        <f t="shared" si="23"/>
        <v>162</v>
      </c>
      <c r="AN70">
        <f t="shared" si="21"/>
        <v>1296</v>
      </c>
    </row>
    <row r="71" spans="1:40" x14ac:dyDescent="0.2">
      <c r="A71" s="21"/>
      <c r="B71" s="125" t="s">
        <v>50</v>
      </c>
      <c r="C71" s="116"/>
      <c r="D71" s="18">
        <f t="shared" si="15"/>
        <v>6</v>
      </c>
      <c r="E71" s="80">
        <v>0</v>
      </c>
      <c r="F71" s="11">
        <f t="shared" si="3"/>
        <v>1.5625E-2</v>
      </c>
      <c r="G71" s="6">
        <v>0</v>
      </c>
      <c r="H71" s="6">
        <f t="shared" si="4"/>
        <v>0</v>
      </c>
      <c r="I71" s="6">
        <f t="shared" si="5"/>
        <v>0</v>
      </c>
      <c r="J71" s="25"/>
      <c r="K71" s="21"/>
      <c r="L71" s="21"/>
      <c r="M71" s="41" t="str">
        <f t="shared" si="6"/>
        <v/>
      </c>
      <c r="N71" s="41" t="str">
        <f t="shared" si="7"/>
        <v/>
      </c>
      <c r="O71" s="41" t="str">
        <f t="shared" si="8"/>
        <v/>
      </c>
      <c r="P71" s="41" t="str">
        <f t="shared" si="9"/>
        <v/>
      </c>
      <c r="Q71" s="41" t="str">
        <f t="shared" si="10"/>
        <v/>
      </c>
      <c r="R71" s="41" t="str">
        <f t="shared" si="11"/>
        <v/>
      </c>
      <c r="S71" s="41" t="str">
        <f t="shared" si="12"/>
        <v/>
      </c>
      <c r="T71" s="41" t="str">
        <f t="shared" si="13"/>
        <v/>
      </c>
      <c r="U71" s="41" t="str">
        <f t="shared" si="14"/>
        <v/>
      </c>
      <c r="V71" s="21"/>
      <c r="W71" s="21"/>
      <c r="X71" s="21"/>
      <c r="Z71" s="93">
        <v>0.125</v>
      </c>
      <c r="AG71">
        <v>72</v>
      </c>
      <c r="AH71">
        <f t="shared" si="20"/>
        <v>54</v>
      </c>
      <c r="AK71">
        <f t="shared" si="22"/>
        <v>-18</v>
      </c>
      <c r="AL71">
        <f>AH71</f>
        <v>54</v>
      </c>
      <c r="AN71">
        <f t="shared" si="21"/>
        <v>432</v>
      </c>
    </row>
    <row r="72" spans="1:40" x14ac:dyDescent="0.2">
      <c r="A72" s="21"/>
      <c r="B72" s="125" t="s">
        <v>21</v>
      </c>
      <c r="C72" s="116"/>
      <c r="D72" s="18">
        <f t="shared" si="15"/>
        <v>6.5</v>
      </c>
      <c r="E72" s="80">
        <v>0</v>
      </c>
      <c r="F72" s="11">
        <f t="shared" si="3"/>
        <v>1.1048543456039808E-2</v>
      </c>
      <c r="G72" s="6">
        <v>0</v>
      </c>
      <c r="H72" s="6">
        <f t="shared" si="4"/>
        <v>0</v>
      </c>
      <c r="I72" s="6">
        <f t="shared" si="5"/>
        <v>0</v>
      </c>
      <c r="J72" s="25"/>
      <c r="K72" s="21"/>
      <c r="L72" s="21"/>
      <c r="M72" s="41" t="str">
        <f t="shared" si="6"/>
        <v/>
      </c>
      <c r="N72" s="41" t="str">
        <f t="shared" si="7"/>
        <v/>
      </c>
      <c r="O72" s="41" t="str">
        <f t="shared" si="8"/>
        <v/>
      </c>
      <c r="P72" s="41" t="str">
        <f t="shared" si="9"/>
        <v/>
      </c>
      <c r="Q72" s="41" t="str">
        <f t="shared" si="10"/>
        <v/>
      </c>
      <c r="R72" s="41" t="str">
        <f t="shared" si="11"/>
        <v/>
      </c>
      <c r="S72" s="41" t="str">
        <f t="shared" si="12"/>
        <v/>
      </c>
      <c r="T72" s="41" t="str">
        <f t="shared" si="13"/>
        <v/>
      </c>
      <c r="U72" s="41" t="str">
        <f t="shared" si="14"/>
        <v/>
      </c>
      <c r="V72" s="21"/>
      <c r="W72" s="21"/>
      <c r="X72" s="21"/>
      <c r="Z72" s="93">
        <v>8.8388347648318447E-2</v>
      </c>
      <c r="AG72">
        <v>49</v>
      </c>
      <c r="AH72">
        <f t="shared" si="20"/>
        <v>31</v>
      </c>
      <c r="AK72">
        <f t="shared" si="22"/>
        <v>-18</v>
      </c>
      <c r="AL72">
        <f t="shared" ref="AL72:AL74" si="24">AH72</f>
        <v>31</v>
      </c>
      <c r="AN72">
        <f t="shared" si="21"/>
        <v>248</v>
      </c>
    </row>
    <row r="73" spans="1:40" x14ac:dyDescent="0.2">
      <c r="A73" s="21"/>
      <c r="B73" s="125" t="s">
        <v>21</v>
      </c>
      <c r="C73" s="116"/>
      <c r="D73" s="18">
        <f t="shared" si="15"/>
        <v>7</v>
      </c>
      <c r="E73" s="80">
        <v>0</v>
      </c>
      <c r="F73" s="11">
        <f t="shared" si="3"/>
        <v>7.8125E-3</v>
      </c>
      <c r="G73" s="6">
        <v>0</v>
      </c>
      <c r="H73" s="6">
        <f t="shared" si="4"/>
        <v>0</v>
      </c>
      <c r="I73" s="6">
        <f t="shared" si="5"/>
        <v>0</v>
      </c>
      <c r="J73" s="21"/>
      <c r="K73" s="21"/>
      <c r="L73" s="21"/>
      <c r="M73" s="41" t="str">
        <f t="shared" si="6"/>
        <v/>
      </c>
      <c r="N73" s="41" t="str">
        <f t="shared" si="7"/>
        <v/>
      </c>
      <c r="O73" s="41" t="str">
        <f t="shared" si="8"/>
        <v/>
      </c>
      <c r="P73" s="41" t="str">
        <f t="shared" si="9"/>
        <v/>
      </c>
      <c r="Q73" s="41" t="str">
        <f t="shared" si="10"/>
        <v/>
      </c>
      <c r="R73" s="41" t="str">
        <f t="shared" si="11"/>
        <v/>
      </c>
      <c r="S73" s="41" t="str">
        <f t="shared" si="12"/>
        <v/>
      </c>
      <c r="T73" s="41" t="str">
        <f t="shared" si="13"/>
        <v/>
      </c>
      <c r="U73" s="41" t="str">
        <f t="shared" si="14"/>
        <v/>
      </c>
      <c r="V73" s="21"/>
      <c r="W73" s="21"/>
      <c r="X73" s="21"/>
      <c r="Z73" s="93">
        <v>6.25E-2</v>
      </c>
      <c r="AG73">
        <v>48</v>
      </c>
      <c r="AH73">
        <f t="shared" si="20"/>
        <v>30</v>
      </c>
      <c r="AK73">
        <f t="shared" si="22"/>
        <v>-18</v>
      </c>
      <c r="AL73">
        <f t="shared" si="24"/>
        <v>30</v>
      </c>
      <c r="AN73">
        <f t="shared" si="21"/>
        <v>240</v>
      </c>
    </row>
    <row r="74" spans="1:40" x14ac:dyDescent="0.2">
      <c r="A74" s="21"/>
      <c r="B74" s="125" t="s">
        <v>51</v>
      </c>
      <c r="C74" s="116"/>
      <c r="D74" s="18">
        <f t="shared" si="15"/>
        <v>7.5</v>
      </c>
      <c r="E74" s="80">
        <v>0</v>
      </c>
      <c r="F74" s="11">
        <f t="shared" si="3"/>
        <v>5.5242717280199038E-3</v>
      </c>
      <c r="G74" s="6">
        <v>0</v>
      </c>
      <c r="H74" s="6">
        <f t="shared" si="4"/>
        <v>0</v>
      </c>
      <c r="I74" s="6">
        <f t="shared" si="5"/>
        <v>0</v>
      </c>
      <c r="J74" s="21"/>
      <c r="K74" s="21"/>
      <c r="L74" s="21"/>
      <c r="M74" s="41" t="str">
        <f t="shared" si="6"/>
        <v/>
      </c>
      <c r="N74" s="41" t="str">
        <f t="shared" si="7"/>
        <v/>
      </c>
      <c r="O74" s="41" t="str">
        <f t="shared" si="8"/>
        <v/>
      </c>
      <c r="P74" s="41" t="str">
        <f t="shared" si="9"/>
        <v/>
      </c>
      <c r="Q74" s="41" t="str">
        <f t="shared" si="10"/>
        <v/>
      </c>
      <c r="R74" s="41" t="str">
        <f t="shared" si="11"/>
        <v/>
      </c>
      <c r="S74" s="41" t="str">
        <f t="shared" si="12"/>
        <v/>
      </c>
      <c r="T74" s="41" t="str">
        <f t="shared" si="13"/>
        <v/>
      </c>
      <c r="U74" s="41" t="str">
        <f t="shared" si="14"/>
        <v/>
      </c>
      <c r="V74" s="21"/>
      <c r="W74" s="21"/>
      <c r="X74" s="21"/>
      <c r="Z74" s="93">
        <v>4.4194173824159223E-2</v>
      </c>
      <c r="AG74">
        <v>46</v>
      </c>
      <c r="AH74">
        <f t="shared" si="20"/>
        <v>28</v>
      </c>
      <c r="AK74">
        <f t="shared" si="22"/>
        <v>-18</v>
      </c>
      <c r="AL74">
        <f t="shared" si="24"/>
        <v>28</v>
      </c>
      <c r="AN74">
        <f t="shared" si="21"/>
        <v>224</v>
      </c>
    </row>
    <row r="75" spans="1:40" x14ac:dyDescent="0.2">
      <c r="A75" s="21"/>
      <c r="B75" s="125" t="s">
        <v>51</v>
      </c>
      <c r="C75" s="116"/>
      <c r="D75" s="18">
        <f t="shared" si="15"/>
        <v>8</v>
      </c>
      <c r="E75" s="80">
        <v>0</v>
      </c>
      <c r="F75" s="11">
        <f t="shared" si="3"/>
        <v>3.90625E-3</v>
      </c>
      <c r="G75" s="6">
        <v>0</v>
      </c>
      <c r="H75" s="6">
        <f t="shared" si="4"/>
        <v>0</v>
      </c>
      <c r="I75" s="6">
        <f t="shared" si="5"/>
        <v>0</v>
      </c>
      <c r="J75" s="21"/>
      <c r="K75" s="21"/>
      <c r="L75" s="21"/>
      <c r="M75" s="41" t="str">
        <f t="shared" si="6"/>
        <v/>
      </c>
      <c r="N75" s="41" t="str">
        <f t="shared" si="7"/>
        <v/>
      </c>
      <c r="O75" s="41" t="str">
        <f t="shared" si="8"/>
        <v/>
      </c>
      <c r="P75" s="41" t="str">
        <f t="shared" si="9"/>
        <v/>
      </c>
      <c r="Q75" s="41" t="str">
        <f t="shared" si="10"/>
        <v/>
      </c>
      <c r="R75" s="41" t="str">
        <f t="shared" si="11"/>
        <v/>
      </c>
      <c r="S75" s="41" t="str">
        <f t="shared" si="12"/>
        <v/>
      </c>
      <c r="T75" s="41" t="str">
        <f t="shared" si="13"/>
        <v/>
      </c>
      <c r="U75" s="41" t="str">
        <f t="shared" si="14"/>
        <v/>
      </c>
      <c r="V75" s="21"/>
      <c r="W75" s="21"/>
      <c r="X75" s="21"/>
      <c r="Z75" s="93">
        <v>3.125E-2</v>
      </c>
    </row>
    <row r="76" spans="1:40" x14ac:dyDescent="0.2">
      <c r="A76" s="21"/>
      <c r="B76" s="125" t="s">
        <v>22</v>
      </c>
      <c r="C76" s="116"/>
      <c r="D76" s="18">
        <f t="shared" si="15"/>
        <v>8.5</v>
      </c>
      <c r="E76" s="80">
        <v>0</v>
      </c>
      <c r="F76" s="11">
        <f t="shared" si="3"/>
        <v>2.7621358640099515E-3</v>
      </c>
      <c r="G76" s="6">
        <v>0</v>
      </c>
      <c r="H76" s="6">
        <f t="shared" si="4"/>
        <v>0</v>
      </c>
      <c r="I76" s="6">
        <f t="shared" si="5"/>
        <v>0</v>
      </c>
      <c r="J76" s="21"/>
      <c r="K76" s="21"/>
      <c r="L76" s="21"/>
      <c r="M76" s="41" t="str">
        <f t="shared" si="6"/>
        <v/>
      </c>
      <c r="N76" s="41" t="str">
        <f t="shared" si="7"/>
        <v/>
      </c>
      <c r="O76" s="41" t="str">
        <f t="shared" si="8"/>
        <v/>
      </c>
      <c r="P76" s="41" t="str">
        <f t="shared" si="9"/>
        <v/>
      </c>
      <c r="Q76" s="41" t="str">
        <f t="shared" si="10"/>
        <v/>
      </c>
      <c r="R76" s="41" t="str">
        <f t="shared" si="11"/>
        <v/>
      </c>
      <c r="S76" s="41" t="str">
        <f t="shared" si="12"/>
        <v/>
      </c>
      <c r="T76" s="41" t="str">
        <f t="shared" si="13"/>
        <v/>
      </c>
      <c r="U76" s="41" t="str">
        <f t="shared" si="14"/>
        <v/>
      </c>
      <c r="V76" s="21"/>
      <c r="W76" s="21"/>
      <c r="X76" s="21"/>
      <c r="Z76" s="93">
        <v>2.2097086912079608E-2</v>
      </c>
      <c r="AN76">
        <f>SUM(AN55:AN74)</f>
        <v>67212</v>
      </c>
    </row>
    <row r="77" spans="1:40" x14ac:dyDescent="0.2">
      <c r="A77" s="21"/>
      <c r="B77" s="125" t="s">
        <v>22</v>
      </c>
      <c r="C77" s="116"/>
      <c r="D77" s="18">
        <f t="shared" si="15"/>
        <v>9</v>
      </c>
      <c r="E77" s="80">
        <v>0</v>
      </c>
      <c r="F77" s="11">
        <f t="shared" si="3"/>
        <v>1.953125E-3</v>
      </c>
      <c r="G77" s="6">
        <v>0</v>
      </c>
      <c r="H77" s="6">
        <f t="shared" si="4"/>
        <v>0</v>
      </c>
      <c r="I77" s="6">
        <f t="shared" si="5"/>
        <v>0</v>
      </c>
      <c r="J77" s="21"/>
      <c r="K77" s="21"/>
      <c r="L77" s="21"/>
      <c r="M77" s="41" t="str">
        <f t="shared" si="6"/>
        <v/>
      </c>
      <c r="N77" s="41" t="str">
        <f t="shared" si="7"/>
        <v/>
      </c>
      <c r="O77" s="41" t="str">
        <f t="shared" si="8"/>
        <v/>
      </c>
      <c r="P77" s="41" t="str">
        <f t="shared" si="9"/>
        <v/>
      </c>
      <c r="Q77" s="41" t="str">
        <f t="shared" si="10"/>
        <v/>
      </c>
      <c r="R77" s="41" t="str">
        <f t="shared" si="11"/>
        <v/>
      </c>
      <c r="S77" s="41" t="str">
        <f t="shared" si="12"/>
        <v/>
      </c>
      <c r="T77" s="41" t="str">
        <f t="shared" si="13"/>
        <v/>
      </c>
      <c r="U77" s="41" t="str">
        <f t="shared" si="14"/>
        <v/>
      </c>
      <c r="V77" s="21"/>
      <c r="W77" s="21"/>
      <c r="X77" s="21"/>
      <c r="Z77" s="93">
        <v>1.5625E-2</v>
      </c>
    </row>
    <row r="78" spans="1:40" x14ac:dyDescent="0.2">
      <c r="A78" s="21"/>
      <c r="B78" s="125" t="s">
        <v>52</v>
      </c>
      <c r="C78" s="116"/>
      <c r="D78" s="18">
        <f t="shared" si="15"/>
        <v>9.5</v>
      </c>
      <c r="E78" s="80">
        <v>0</v>
      </c>
      <c r="F78" s="11">
        <f t="shared" si="3"/>
        <v>1.3810679320049757E-3</v>
      </c>
      <c r="G78" s="6">
        <v>0</v>
      </c>
      <c r="H78" s="6">
        <f t="shared" si="4"/>
        <v>0</v>
      </c>
      <c r="I78" s="6">
        <f t="shared" si="5"/>
        <v>0</v>
      </c>
      <c r="J78" s="21"/>
      <c r="K78" s="21"/>
      <c r="L78" s="21"/>
      <c r="M78" s="41" t="str">
        <f t="shared" si="6"/>
        <v/>
      </c>
      <c r="N78" s="41" t="str">
        <f t="shared" si="7"/>
        <v/>
      </c>
      <c r="O78" s="41" t="str">
        <f t="shared" si="8"/>
        <v/>
      </c>
      <c r="P78" s="41" t="str">
        <f t="shared" si="9"/>
        <v/>
      </c>
      <c r="Q78" s="41" t="str">
        <f t="shared" si="10"/>
        <v/>
      </c>
      <c r="R78" s="41" t="str">
        <f t="shared" si="11"/>
        <v/>
      </c>
      <c r="S78" s="41" t="str">
        <f t="shared" si="12"/>
        <v/>
      </c>
      <c r="T78" s="41" t="str">
        <f t="shared" si="13"/>
        <v/>
      </c>
      <c r="U78" s="41" t="str">
        <f t="shared" si="14"/>
        <v/>
      </c>
      <c r="V78" s="21"/>
      <c r="W78" s="21"/>
      <c r="X78" s="21"/>
      <c r="Z78" s="93">
        <v>1.1048543456039808E-2</v>
      </c>
    </row>
    <row r="79" spans="1:40" x14ac:dyDescent="0.2">
      <c r="A79" s="21"/>
      <c r="B79" s="125" t="s">
        <v>52</v>
      </c>
      <c r="C79" s="116"/>
      <c r="D79" s="18">
        <f t="shared" si="15"/>
        <v>10</v>
      </c>
      <c r="E79" s="80">
        <v>0</v>
      </c>
      <c r="F79" s="11">
        <f t="shared" si="3"/>
        <v>9.765625E-4</v>
      </c>
      <c r="G79" s="6">
        <v>0</v>
      </c>
      <c r="H79" s="6">
        <f t="shared" si="4"/>
        <v>0</v>
      </c>
      <c r="I79" s="6">
        <f t="shared" si="5"/>
        <v>0</v>
      </c>
      <c r="J79" s="21"/>
      <c r="K79" s="21"/>
      <c r="L79" s="21"/>
      <c r="M79" s="41" t="str">
        <f t="shared" si="6"/>
        <v/>
      </c>
      <c r="N79" s="41" t="str">
        <f t="shared" si="7"/>
        <v/>
      </c>
      <c r="O79" s="41" t="str">
        <f t="shared" si="8"/>
        <v/>
      </c>
      <c r="P79" s="41" t="str">
        <f t="shared" si="9"/>
        <v/>
      </c>
      <c r="Q79" s="41" t="str">
        <f t="shared" si="10"/>
        <v/>
      </c>
      <c r="R79" s="41" t="str">
        <f t="shared" si="11"/>
        <v/>
      </c>
      <c r="S79" s="41" t="str">
        <f t="shared" si="12"/>
        <v/>
      </c>
      <c r="T79" s="41" t="str">
        <f t="shared" si="13"/>
        <v/>
      </c>
      <c r="U79" s="41" t="str">
        <f t="shared" si="14"/>
        <v/>
      </c>
      <c r="V79" s="21"/>
      <c r="W79" s="21"/>
      <c r="X79" s="21"/>
      <c r="Z79" s="93">
        <v>7.8125E-3</v>
      </c>
    </row>
    <row r="80" spans="1:40" x14ac:dyDescent="0.2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-7.4200283400809717</v>
      </c>
      <c r="N80" s="40">
        <f t="shared" ref="N80:U80" si="25">SUM(N39:N79)</f>
        <v>-7.2821668016194332</v>
      </c>
      <c r="O80" s="40">
        <f t="shared" si="25"/>
        <v>-7.075374493927125</v>
      </c>
      <c r="P80" s="40">
        <f t="shared" si="25"/>
        <v>-6.5108531746031746</v>
      </c>
      <c r="Q80" s="40">
        <f t="shared" si="25"/>
        <v>-6.1350135135135133</v>
      </c>
      <c r="R80" s="40">
        <f t="shared" si="25"/>
        <v>-5.8577203389830501</v>
      </c>
      <c r="S80" s="40">
        <f t="shared" si="25"/>
        <v>-4.3080837173579098</v>
      </c>
      <c r="T80" s="40">
        <f t="shared" si="25"/>
        <v>0.50805151641046953</v>
      </c>
      <c r="U80" s="40">
        <f t="shared" si="25"/>
        <v>0.86172621520565018</v>
      </c>
      <c r="V80" s="21"/>
      <c r="W80" s="21"/>
      <c r="X80" s="21"/>
      <c r="Z80" s="93">
        <v>5.5242717280199038E-3</v>
      </c>
    </row>
    <row r="81" spans="1:26" x14ac:dyDescent="0.2">
      <c r="A81" s="21"/>
      <c r="B81" s="94" t="s">
        <v>23</v>
      </c>
      <c r="C81" s="126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  <c r="Z81" s="93">
        <v>3.90625E-3</v>
      </c>
    </row>
    <row r="82" spans="1:26" x14ac:dyDescent="0.2">
      <c r="A82" s="21"/>
      <c r="B82" s="125" t="s">
        <v>37</v>
      </c>
      <c r="C82" s="116"/>
      <c r="D82" s="80">
        <v>-10</v>
      </c>
      <c r="E82" s="69">
        <v>0</v>
      </c>
      <c r="F82" s="9">
        <f t="shared" ref="F82:F122" si="26">2^(-D82)</f>
        <v>1024</v>
      </c>
      <c r="G82" s="6">
        <f t="shared" ref="G82:G122" si="27">E82/$E$12</f>
        <v>0</v>
      </c>
      <c r="H82" s="6">
        <f t="shared" ref="H82:H122" si="28">G82*100</f>
        <v>0</v>
      </c>
      <c r="I82" s="6">
        <f t="shared" ref="I82:I122" si="29">I83+H82</f>
        <v>100.00000000000003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  <c r="Z82" s="93">
        <v>2.7621358640099515E-3</v>
      </c>
    </row>
    <row r="83" spans="1:26" x14ac:dyDescent="0.2">
      <c r="A83" s="21"/>
      <c r="B83" s="125" t="s">
        <v>42</v>
      </c>
      <c r="C83" s="116"/>
      <c r="D83" s="75">
        <v>-9.5</v>
      </c>
      <c r="E83" s="69">
        <v>0</v>
      </c>
      <c r="F83" s="2">
        <f t="shared" si="26"/>
        <v>724.0773439350246</v>
      </c>
      <c r="G83" s="6">
        <f t="shared" si="27"/>
        <v>0</v>
      </c>
      <c r="H83" s="6">
        <f t="shared" si="28"/>
        <v>0</v>
      </c>
      <c r="I83" s="6">
        <f t="shared" si="29"/>
        <v>100.00000000000003</v>
      </c>
      <c r="J83" s="22"/>
      <c r="K83" s="21"/>
      <c r="L83" s="21"/>
      <c r="M83" s="41" t="str">
        <f t="shared" ref="M83:M122" si="30">IF(AND(I83&gt;=90,I84&lt;90),D83-0.5-(I83-90)*(-0.5/(I83-I84)),"")</f>
        <v/>
      </c>
      <c r="N83" s="41" t="str">
        <f t="shared" ref="N83:N122" si="31">IF(AND(I83&gt;=84,I84&lt;84),D83-0.5-(I83-84)*(-0.5/(I83-I84)),"")</f>
        <v/>
      </c>
      <c r="O83" s="41" t="str">
        <f t="shared" ref="O83:O122" si="32">IF(AND(I83&gt;=75,I84&lt;75),D83-0.5-(I83-75)*(-0.5/(I83-I84)),"")</f>
        <v/>
      </c>
      <c r="P83" s="41" t="str">
        <f t="shared" ref="P83:P122" si="33">IF(AND(I83&gt;=50,I84&lt;50),D83-0.5-(I83-50)*(-0.5/(I83-I84)),"")</f>
        <v/>
      </c>
      <c r="Q83" s="41" t="str">
        <f t="shared" ref="Q83:Q122" si="34">IF(AND(I83&gt;=40,I84&lt;40),D83-0.5-(I83-40)*(-0.5/(I83-I84)),"")</f>
        <v/>
      </c>
      <c r="R83" s="41" t="str">
        <f t="shared" ref="R83:R122" si="35">IF(AND(I83&gt;=35,I84&lt;35),D83-0.5-(I83-35)*(-0.5/(I83-I84)),"")</f>
        <v/>
      </c>
      <c r="S83" s="41" t="str">
        <f t="shared" ref="S83:S122" si="36">IF(AND(I83&gt;=25,I84&lt;25),D83-0.5-(I83-25)*(-0.5/(I83-I84)),"")</f>
        <v/>
      </c>
      <c r="T83" s="41" t="str">
        <f t="shared" ref="T83:T122" si="37">IF(AND(I83&gt;=16,I84&lt;16),D83-0.5-(I83-16)*(-0.5/(I83-I84)),"")</f>
        <v/>
      </c>
      <c r="U83" s="41" t="str">
        <f t="shared" ref="U83:U122" si="38">IF(AND(I83&gt;=10,I84&lt;10),D83-0.5-(I83-10)*(-0.5/(I83-I84)),"")</f>
        <v/>
      </c>
      <c r="V83" s="21"/>
      <c r="W83" s="21"/>
      <c r="X83" s="21"/>
      <c r="Z83" s="93">
        <v>1.953125E-3</v>
      </c>
    </row>
    <row r="84" spans="1:26" x14ac:dyDescent="0.2">
      <c r="A84" s="21"/>
      <c r="B84" s="125" t="s">
        <v>42</v>
      </c>
      <c r="C84" s="116"/>
      <c r="D84" s="3">
        <v>-9</v>
      </c>
      <c r="E84" s="69">
        <v>0</v>
      </c>
      <c r="F84" s="9">
        <f t="shared" si="26"/>
        <v>512</v>
      </c>
      <c r="G84" s="6">
        <f t="shared" si="27"/>
        <v>0</v>
      </c>
      <c r="H84" s="6">
        <f t="shared" si="28"/>
        <v>0</v>
      </c>
      <c r="I84" s="6">
        <f t="shared" si="29"/>
        <v>100.00000000000003</v>
      </c>
      <c r="J84" s="22"/>
      <c r="K84" s="21"/>
      <c r="L84" s="21"/>
      <c r="M84" s="41" t="str">
        <f t="shared" si="30"/>
        <v/>
      </c>
      <c r="N84" s="41" t="str">
        <f t="shared" si="31"/>
        <v/>
      </c>
      <c r="O84" s="41" t="str">
        <f t="shared" si="32"/>
        <v/>
      </c>
      <c r="P84" s="41" t="str">
        <f t="shared" si="33"/>
        <v/>
      </c>
      <c r="Q84" s="41" t="str">
        <f t="shared" si="34"/>
        <v/>
      </c>
      <c r="R84" s="41" t="str">
        <f t="shared" si="35"/>
        <v/>
      </c>
      <c r="S84" s="41" t="str">
        <f t="shared" si="36"/>
        <v/>
      </c>
      <c r="T84" s="41" t="str">
        <f t="shared" si="37"/>
        <v/>
      </c>
      <c r="U84" s="41" t="str">
        <f t="shared" si="38"/>
        <v/>
      </c>
      <c r="V84" s="21"/>
      <c r="W84" s="21"/>
      <c r="X84" s="21"/>
      <c r="Z84" s="93">
        <v>1.3810679320049757E-3</v>
      </c>
    </row>
    <row r="85" spans="1:26" x14ac:dyDescent="0.2">
      <c r="A85" s="21"/>
      <c r="B85" s="125" t="s">
        <v>38</v>
      </c>
      <c r="C85" s="116"/>
      <c r="D85" s="3">
        <f t="shared" ref="D85:D122" si="39">D84+0.5</f>
        <v>-8.5</v>
      </c>
      <c r="E85" s="69">
        <v>0</v>
      </c>
      <c r="F85" s="9">
        <f t="shared" si="26"/>
        <v>362.0386719675123</v>
      </c>
      <c r="G85" s="6">
        <f t="shared" si="27"/>
        <v>0</v>
      </c>
      <c r="H85" s="6">
        <f t="shared" si="28"/>
        <v>0</v>
      </c>
      <c r="I85" s="6">
        <f t="shared" si="29"/>
        <v>100.00000000000003</v>
      </c>
      <c r="J85" s="22"/>
      <c r="K85" s="21"/>
      <c r="L85" s="21"/>
      <c r="M85" s="41" t="str">
        <f t="shared" si="30"/>
        <v/>
      </c>
      <c r="N85" s="41" t="str">
        <f t="shared" si="31"/>
        <v/>
      </c>
      <c r="O85" s="41" t="str">
        <f t="shared" si="32"/>
        <v/>
      </c>
      <c r="P85" s="41" t="str">
        <f t="shared" si="33"/>
        <v/>
      </c>
      <c r="Q85" s="41" t="str">
        <f t="shared" si="34"/>
        <v/>
      </c>
      <c r="R85" s="41" t="str">
        <f t="shared" si="35"/>
        <v/>
      </c>
      <c r="S85" s="41" t="str">
        <f t="shared" si="36"/>
        <v/>
      </c>
      <c r="T85" s="41" t="str">
        <f t="shared" si="37"/>
        <v/>
      </c>
      <c r="U85" s="41" t="str">
        <f t="shared" si="38"/>
        <v/>
      </c>
      <c r="V85" s="21"/>
      <c r="W85" s="21"/>
      <c r="X85" s="21"/>
      <c r="Z85" s="93">
        <v>9.765625E-4</v>
      </c>
    </row>
    <row r="86" spans="1:26" x14ac:dyDescent="0.2">
      <c r="A86" s="21"/>
      <c r="B86" s="125" t="s">
        <v>38</v>
      </c>
      <c r="C86" s="116"/>
      <c r="D86" s="3">
        <f t="shared" si="39"/>
        <v>-8</v>
      </c>
      <c r="E86" s="69">
        <v>0</v>
      </c>
      <c r="F86" s="9">
        <f t="shared" si="26"/>
        <v>256</v>
      </c>
      <c r="G86" s="6">
        <f t="shared" si="27"/>
        <v>0</v>
      </c>
      <c r="H86" s="6">
        <f t="shared" si="28"/>
        <v>0</v>
      </c>
      <c r="I86" s="6">
        <f t="shared" si="29"/>
        <v>100.00000000000003</v>
      </c>
      <c r="J86" s="22"/>
      <c r="K86" s="21"/>
      <c r="L86" s="21"/>
      <c r="M86" s="41" t="str">
        <f t="shared" si="30"/>
        <v/>
      </c>
      <c r="N86" s="41" t="str">
        <f t="shared" si="31"/>
        <v/>
      </c>
      <c r="O86" s="41" t="str">
        <f t="shared" si="32"/>
        <v/>
      </c>
      <c r="P86" s="41" t="str">
        <f t="shared" si="33"/>
        <v/>
      </c>
      <c r="Q86" s="41" t="str">
        <f t="shared" si="34"/>
        <v/>
      </c>
      <c r="R86" s="41" t="str">
        <f t="shared" si="35"/>
        <v/>
      </c>
      <c r="S86" s="41" t="str">
        <f t="shared" si="36"/>
        <v/>
      </c>
      <c r="T86" s="41" t="str">
        <f t="shared" si="37"/>
        <v/>
      </c>
      <c r="U86" s="41" t="str">
        <f t="shared" si="38"/>
        <v/>
      </c>
      <c r="V86" s="21"/>
      <c r="W86" s="21"/>
      <c r="X86" s="21"/>
    </row>
    <row r="87" spans="1:26" x14ac:dyDescent="0.2">
      <c r="A87" s="21"/>
      <c r="B87" s="125" t="s">
        <v>41</v>
      </c>
      <c r="C87" s="116"/>
      <c r="D87" s="3">
        <f t="shared" si="39"/>
        <v>-7.5</v>
      </c>
      <c r="E87" s="69">
        <v>4</v>
      </c>
      <c r="F87" s="9">
        <f t="shared" si="26"/>
        <v>181.01933598375612</v>
      </c>
      <c r="G87" s="6">
        <f t="shared" si="27"/>
        <v>1.7699115044247787E-2</v>
      </c>
      <c r="H87" s="6">
        <f t="shared" si="28"/>
        <v>1.7699115044247788</v>
      </c>
      <c r="I87" s="6">
        <f t="shared" si="29"/>
        <v>100.00000000000003</v>
      </c>
      <c r="J87" s="22"/>
      <c r="K87" s="21"/>
      <c r="L87" s="21"/>
      <c r="M87" s="41" t="str">
        <f t="shared" si="30"/>
        <v/>
      </c>
      <c r="N87" s="41" t="str">
        <f t="shared" si="31"/>
        <v/>
      </c>
      <c r="O87" s="41" t="str">
        <f t="shared" si="32"/>
        <v/>
      </c>
      <c r="P87" s="41" t="str">
        <f t="shared" si="33"/>
        <v/>
      </c>
      <c r="Q87" s="41" t="str">
        <f t="shared" si="34"/>
        <v/>
      </c>
      <c r="R87" s="41" t="str">
        <f t="shared" si="35"/>
        <v/>
      </c>
      <c r="S87" s="41" t="str">
        <f t="shared" si="36"/>
        <v/>
      </c>
      <c r="T87" s="41" t="str">
        <f t="shared" si="37"/>
        <v/>
      </c>
      <c r="U87" s="41" t="str">
        <f t="shared" si="38"/>
        <v/>
      </c>
      <c r="V87" s="21"/>
      <c r="W87" s="21"/>
      <c r="X87" s="21"/>
    </row>
    <row r="88" spans="1:26" x14ac:dyDescent="0.2">
      <c r="A88" s="21"/>
      <c r="B88" s="125" t="s">
        <v>41</v>
      </c>
      <c r="C88" s="116"/>
      <c r="D88" s="3">
        <f t="shared" si="39"/>
        <v>-7</v>
      </c>
      <c r="E88" s="69">
        <v>19</v>
      </c>
      <c r="F88" s="9">
        <f t="shared" si="26"/>
        <v>128</v>
      </c>
      <c r="G88" s="6">
        <f t="shared" si="27"/>
        <v>8.4070796460176997E-2</v>
      </c>
      <c r="H88" s="6">
        <f t="shared" si="28"/>
        <v>8.4070796460176993</v>
      </c>
      <c r="I88" s="6">
        <f t="shared" si="29"/>
        <v>98.230088495575245</v>
      </c>
      <c r="J88" s="22"/>
      <c r="K88" s="21"/>
      <c r="L88" s="21"/>
      <c r="M88" s="41">
        <f t="shared" si="30"/>
        <v>-7.0105263157894724</v>
      </c>
      <c r="N88" s="41" t="str">
        <f t="shared" si="31"/>
        <v/>
      </c>
      <c r="O88" s="41" t="str">
        <f t="shared" si="32"/>
        <v/>
      </c>
      <c r="P88" s="41" t="str">
        <f t="shared" si="33"/>
        <v/>
      </c>
      <c r="Q88" s="41" t="str">
        <f t="shared" si="34"/>
        <v/>
      </c>
      <c r="R88" s="41" t="str">
        <f t="shared" si="35"/>
        <v/>
      </c>
      <c r="S88" s="41" t="str">
        <f t="shared" si="36"/>
        <v/>
      </c>
      <c r="T88" s="41" t="str">
        <f t="shared" si="37"/>
        <v/>
      </c>
      <c r="U88" s="41" t="str">
        <f t="shared" si="38"/>
        <v/>
      </c>
      <c r="V88" s="21"/>
      <c r="W88" s="21"/>
      <c r="X88" s="21"/>
    </row>
    <row r="89" spans="1:26" x14ac:dyDescent="0.2">
      <c r="A89" s="21"/>
      <c r="B89" s="125" t="s">
        <v>39</v>
      </c>
      <c r="C89" s="116"/>
      <c r="D89" s="3">
        <f t="shared" si="39"/>
        <v>-6.5</v>
      </c>
      <c r="E89" s="69">
        <v>32</v>
      </c>
      <c r="F89" s="2">
        <f t="shared" si="26"/>
        <v>90.509667991878061</v>
      </c>
      <c r="G89" s="6">
        <f t="shared" si="27"/>
        <v>0.1415929203539823</v>
      </c>
      <c r="H89" s="6">
        <f t="shared" si="28"/>
        <v>14.159292035398231</v>
      </c>
      <c r="I89" s="6">
        <f t="shared" si="29"/>
        <v>89.823008849557539</v>
      </c>
      <c r="J89" s="23"/>
      <c r="K89" s="21"/>
      <c r="L89" s="21"/>
      <c r="M89" s="41" t="str">
        <f t="shared" si="30"/>
        <v/>
      </c>
      <c r="N89" s="41">
        <f t="shared" si="31"/>
        <v>-6.7943749999999996</v>
      </c>
      <c r="O89" s="41" t="str">
        <f t="shared" si="32"/>
        <v/>
      </c>
      <c r="P89" s="41" t="str">
        <f t="shared" si="33"/>
        <v/>
      </c>
      <c r="Q89" s="41" t="str">
        <f t="shared" si="34"/>
        <v/>
      </c>
      <c r="R89" s="41" t="str">
        <f t="shared" si="35"/>
        <v/>
      </c>
      <c r="S89" s="41" t="str">
        <f t="shared" si="36"/>
        <v/>
      </c>
      <c r="T89" s="41" t="str">
        <f t="shared" si="37"/>
        <v/>
      </c>
      <c r="U89" s="41" t="str">
        <f t="shared" si="38"/>
        <v/>
      </c>
      <c r="V89" s="21"/>
      <c r="W89" s="21"/>
      <c r="X89" s="21"/>
    </row>
    <row r="90" spans="1:26" x14ac:dyDescent="0.2">
      <c r="A90" s="21"/>
      <c r="B90" s="125" t="s">
        <v>40</v>
      </c>
      <c r="C90" s="116"/>
      <c r="D90" s="3">
        <f t="shared" si="39"/>
        <v>-6</v>
      </c>
      <c r="E90" s="69">
        <v>31</v>
      </c>
      <c r="F90" s="9">
        <f>2^(-D90)</f>
        <v>64</v>
      </c>
      <c r="G90" s="6">
        <f t="shared" si="27"/>
        <v>0.13716814159292035</v>
      </c>
      <c r="H90" s="6">
        <f t="shared" si="28"/>
        <v>13.716814159292035</v>
      </c>
      <c r="I90" s="6">
        <f t="shared" si="29"/>
        <v>75.663716814159301</v>
      </c>
      <c r="J90" s="23"/>
      <c r="K90" s="21"/>
      <c r="L90" s="21"/>
      <c r="M90" s="41" t="str">
        <f t="shared" si="30"/>
        <v/>
      </c>
      <c r="N90" s="41" t="str">
        <f t="shared" si="31"/>
        <v/>
      </c>
      <c r="O90" s="41">
        <f t="shared" si="32"/>
        <v>-6.475806451612903</v>
      </c>
      <c r="P90" s="41" t="str">
        <f t="shared" si="33"/>
        <v/>
      </c>
      <c r="Q90" s="41" t="str">
        <f t="shared" si="34"/>
        <v/>
      </c>
      <c r="R90" s="41" t="str">
        <f t="shared" si="35"/>
        <v/>
      </c>
      <c r="S90" s="41" t="str">
        <f t="shared" si="36"/>
        <v/>
      </c>
      <c r="T90" s="41" t="str">
        <f t="shared" si="37"/>
        <v/>
      </c>
      <c r="U90" s="41" t="str">
        <f t="shared" si="38"/>
        <v/>
      </c>
      <c r="V90" s="21"/>
      <c r="W90" s="21"/>
      <c r="X90" s="21"/>
    </row>
    <row r="91" spans="1:26" x14ac:dyDescent="0.2">
      <c r="A91" s="21"/>
      <c r="B91" s="125" t="s">
        <v>47</v>
      </c>
      <c r="C91" s="116"/>
      <c r="D91" s="3">
        <f t="shared" si="39"/>
        <v>-5.5</v>
      </c>
      <c r="E91" s="69">
        <v>19</v>
      </c>
      <c r="F91" s="8">
        <f t="shared" si="26"/>
        <v>45.254833995939045</v>
      </c>
      <c r="G91" s="6">
        <f t="shared" si="27"/>
        <v>8.4070796460176997E-2</v>
      </c>
      <c r="H91" s="6">
        <f t="shared" si="28"/>
        <v>8.4070796460176993</v>
      </c>
      <c r="I91" s="6">
        <f t="shared" si="29"/>
        <v>61.946902654867259</v>
      </c>
      <c r="J91" s="23"/>
      <c r="K91" s="21"/>
      <c r="L91" s="21"/>
      <c r="M91" s="41" t="str">
        <f t="shared" si="30"/>
        <v/>
      </c>
      <c r="N91" s="41" t="str">
        <f t="shared" si="31"/>
        <v/>
      </c>
      <c r="O91" s="41" t="str">
        <f t="shared" si="32"/>
        <v/>
      </c>
      <c r="P91" s="41" t="str">
        <f t="shared" si="33"/>
        <v/>
      </c>
      <c r="Q91" s="41" t="str">
        <f t="shared" si="34"/>
        <v/>
      </c>
      <c r="R91" s="41" t="str">
        <f t="shared" si="35"/>
        <v/>
      </c>
      <c r="S91" s="41" t="str">
        <f t="shared" si="36"/>
        <v/>
      </c>
      <c r="T91" s="41" t="str">
        <f t="shared" si="37"/>
        <v/>
      </c>
      <c r="U91" s="41" t="str">
        <f t="shared" si="38"/>
        <v/>
      </c>
      <c r="V91" s="21"/>
      <c r="W91" s="21"/>
      <c r="X91" s="21"/>
    </row>
    <row r="92" spans="1:26" x14ac:dyDescent="0.2">
      <c r="A92" s="21"/>
      <c r="B92" s="125" t="s">
        <v>47</v>
      </c>
      <c r="C92" s="116"/>
      <c r="D92" s="3">
        <f t="shared" si="39"/>
        <v>-5</v>
      </c>
      <c r="E92" s="69">
        <v>14</v>
      </c>
      <c r="F92" s="9">
        <f t="shared" si="26"/>
        <v>32</v>
      </c>
      <c r="G92" s="6">
        <f t="shared" si="27"/>
        <v>6.1946902654867256E-2</v>
      </c>
      <c r="H92" s="6">
        <f t="shared" si="28"/>
        <v>6.1946902654867255</v>
      </c>
      <c r="I92" s="6">
        <f t="shared" si="29"/>
        <v>53.539823008849559</v>
      </c>
      <c r="J92" s="23"/>
      <c r="K92" s="21"/>
      <c r="L92" s="21"/>
      <c r="M92" s="41" t="str">
        <f t="shared" si="30"/>
        <v/>
      </c>
      <c r="N92" s="41" t="str">
        <f t="shared" si="31"/>
        <v/>
      </c>
      <c r="O92" s="41" t="str">
        <f t="shared" si="32"/>
        <v/>
      </c>
      <c r="P92" s="41">
        <f t="shared" si="33"/>
        <v>-5.2142857142857144</v>
      </c>
      <c r="Q92" s="41" t="str">
        <f t="shared" si="34"/>
        <v/>
      </c>
      <c r="R92" s="41" t="str">
        <f t="shared" si="35"/>
        <v/>
      </c>
      <c r="S92" s="41" t="str">
        <f t="shared" si="36"/>
        <v/>
      </c>
      <c r="T92" s="41" t="str">
        <f t="shared" si="37"/>
        <v/>
      </c>
      <c r="U92" s="41" t="str">
        <f t="shared" si="38"/>
        <v/>
      </c>
      <c r="V92" s="21"/>
      <c r="W92" s="21"/>
      <c r="X92" s="21"/>
    </row>
    <row r="93" spans="1:26" x14ac:dyDescent="0.2">
      <c r="A93" s="21"/>
      <c r="B93" s="125" t="s">
        <v>17</v>
      </c>
      <c r="C93" s="116"/>
      <c r="D93" s="3">
        <f t="shared" si="39"/>
        <v>-4.5</v>
      </c>
      <c r="E93" s="69">
        <v>13</v>
      </c>
      <c r="F93" s="2">
        <f t="shared" si="26"/>
        <v>22.627416997969519</v>
      </c>
      <c r="G93" s="6">
        <f t="shared" si="27"/>
        <v>5.7522123893805309E-2</v>
      </c>
      <c r="H93" s="6">
        <f t="shared" si="28"/>
        <v>5.7522123893805306</v>
      </c>
      <c r="I93" s="6">
        <f t="shared" si="29"/>
        <v>47.345132743362832</v>
      </c>
      <c r="J93" s="23"/>
      <c r="K93" s="21"/>
      <c r="L93" s="21"/>
      <c r="M93" s="41" t="str">
        <f t="shared" si="30"/>
        <v/>
      </c>
      <c r="N93" s="41" t="str">
        <f t="shared" si="31"/>
        <v/>
      </c>
      <c r="O93" s="41" t="str">
        <f t="shared" si="32"/>
        <v/>
      </c>
      <c r="P93" s="41" t="str">
        <f t="shared" si="33"/>
        <v/>
      </c>
      <c r="Q93" s="41" t="str">
        <f t="shared" si="34"/>
        <v/>
      </c>
      <c r="R93" s="41" t="str">
        <f t="shared" si="35"/>
        <v/>
      </c>
      <c r="S93" s="41" t="str">
        <f t="shared" si="36"/>
        <v/>
      </c>
      <c r="T93" s="41" t="str">
        <f t="shared" si="37"/>
        <v/>
      </c>
      <c r="U93" s="41" t="str">
        <f t="shared" si="38"/>
        <v/>
      </c>
      <c r="V93" s="21"/>
      <c r="W93" s="21"/>
      <c r="X93" s="21"/>
    </row>
    <row r="94" spans="1:26" x14ac:dyDescent="0.2">
      <c r="A94" s="21"/>
      <c r="B94" s="125" t="s">
        <v>17</v>
      </c>
      <c r="C94" s="116"/>
      <c r="D94" s="3">
        <f t="shared" si="39"/>
        <v>-4</v>
      </c>
      <c r="E94" s="69">
        <v>11</v>
      </c>
      <c r="F94" s="9">
        <f t="shared" si="26"/>
        <v>16</v>
      </c>
      <c r="G94" s="6">
        <f t="shared" si="27"/>
        <v>4.8672566371681415E-2</v>
      </c>
      <c r="H94" s="6">
        <f t="shared" si="28"/>
        <v>4.8672566371681416</v>
      </c>
      <c r="I94" s="6">
        <f t="shared" si="29"/>
        <v>41.592920353982301</v>
      </c>
      <c r="J94" s="23"/>
      <c r="K94" s="21"/>
      <c r="L94" s="21"/>
      <c r="M94" s="41" t="str">
        <f t="shared" si="30"/>
        <v/>
      </c>
      <c r="N94" s="41" t="str">
        <f t="shared" si="31"/>
        <v/>
      </c>
      <c r="O94" s="41" t="str">
        <f t="shared" si="32"/>
        <v/>
      </c>
      <c r="P94" s="41" t="str">
        <f t="shared" si="33"/>
        <v/>
      </c>
      <c r="Q94" s="41">
        <f t="shared" si="34"/>
        <v>-4.336363636363636</v>
      </c>
      <c r="R94" s="41" t="str">
        <f t="shared" si="35"/>
        <v/>
      </c>
      <c r="S94" s="41" t="str">
        <f t="shared" si="36"/>
        <v/>
      </c>
      <c r="T94" s="41" t="str">
        <f t="shared" si="37"/>
        <v/>
      </c>
      <c r="U94" s="41" t="str">
        <f t="shared" si="38"/>
        <v/>
      </c>
      <c r="V94" s="21"/>
      <c r="W94" s="21"/>
      <c r="X94" s="21"/>
    </row>
    <row r="95" spans="1:26" x14ac:dyDescent="0.2">
      <c r="A95" s="21"/>
      <c r="B95" s="125" t="s">
        <v>43</v>
      </c>
      <c r="C95" s="116"/>
      <c r="D95" s="3">
        <f t="shared" si="39"/>
        <v>-3.5</v>
      </c>
      <c r="E95" s="69">
        <v>7</v>
      </c>
      <c r="F95" s="2">
        <f t="shared" si="26"/>
        <v>11.313708498984759</v>
      </c>
      <c r="G95" s="6">
        <f t="shared" si="27"/>
        <v>3.0973451327433628E-2</v>
      </c>
      <c r="H95" s="6">
        <f t="shared" si="28"/>
        <v>3.0973451327433628</v>
      </c>
      <c r="I95" s="6">
        <f t="shared" si="29"/>
        <v>36.725663716814161</v>
      </c>
      <c r="J95" s="23"/>
      <c r="K95" s="21"/>
      <c r="L95" s="21"/>
      <c r="M95" s="41" t="str">
        <f t="shared" si="30"/>
        <v/>
      </c>
      <c r="N95" s="41" t="str">
        <f t="shared" si="31"/>
        <v/>
      </c>
      <c r="O95" s="41" t="str">
        <f t="shared" si="32"/>
        <v/>
      </c>
      <c r="P95" s="41" t="str">
        <f t="shared" si="33"/>
        <v/>
      </c>
      <c r="Q95" s="41" t="str">
        <f t="shared" si="34"/>
        <v/>
      </c>
      <c r="R95" s="41">
        <f t="shared" si="35"/>
        <v>-3.7214285714285711</v>
      </c>
      <c r="S95" s="41" t="str">
        <f t="shared" si="36"/>
        <v/>
      </c>
      <c r="T95" s="41" t="str">
        <f t="shared" si="37"/>
        <v/>
      </c>
      <c r="U95" s="41" t="str">
        <f t="shared" si="38"/>
        <v/>
      </c>
      <c r="V95" s="21"/>
      <c r="W95" s="21"/>
      <c r="X95" s="21"/>
    </row>
    <row r="96" spans="1:26" x14ac:dyDescent="0.2">
      <c r="A96" s="21"/>
      <c r="B96" s="125" t="s">
        <v>43</v>
      </c>
      <c r="C96" s="116"/>
      <c r="D96" s="3">
        <f t="shared" si="39"/>
        <v>-3</v>
      </c>
      <c r="E96" s="69">
        <v>10</v>
      </c>
      <c r="F96" s="9">
        <f t="shared" si="26"/>
        <v>8</v>
      </c>
      <c r="G96" s="6">
        <f t="shared" si="27"/>
        <v>4.4247787610619468E-2</v>
      </c>
      <c r="H96" s="6">
        <f t="shared" si="28"/>
        <v>4.4247787610619467</v>
      </c>
      <c r="I96" s="6">
        <f t="shared" si="29"/>
        <v>33.628318584070797</v>
      </c>
      <c r="J96" s="23"/>
      <c r="K96" s="21"/>
      <c r="L96" s="21"/>
      <c r="M96" s="41" t="str">
        <f t="shared" si="30"/>
        <v/>
      </c>
      <c r="N96" s="41" t="str">
        <f t="shared" si="31"/>
        <v/>
      </c>
      <c r="O96" s="41" t="str">
        <f t="shared" si="32"/>
        <v/>
      </c>
      <c r="P96" s="41" t="str">
        <f t="shared" si="33"/>
        <v/>
      </c>
      <c r="Q96" s="41" t="str">
        <f t="shared" si="34"/>
        <v/>
      </c>
      <c r="R96" s="41" t="str">
        <f t="shared" si="35"/>
        <v/>
      </c>
      <c r="S96" s="41" t="str">
        <f t="shared" si="36"/>
        <v/>
      </c>
      <c r="T96" s="41" t="str">
        <f t="shared" si="37"/>
        <v/>
      </c>
      <c r="U96" s="41" t="str">
        <f t="shared" si="38"/>
        <v/>
      </c>
      <c r="V96" s="21"/>
      <c r="W96" s="21"/>
      <c r="X96" s="21"/>
    </row>
    <row r="97" spans="1:24" x14ac:dyDescent="0.2">
      <c r="A97" s="21"/>
      <c r="B97" s="125" t="s">
        <v>16</v>
      </c>
      <c r="C97" s="116"/>
      <c r="D97" s="3">
        <f t="shared" si="39"/>
        <v>-2.5</v>
      </c>
      <c r="E97" s="69">
        <v>17</v>
      </c>
      <c r="F97" s="8">
        <f t="shared" si="26"/>
        <v>5.6568542494923806</v>
      </c>
      <c r="G97" s="6">
        <f t="shared" si="27"/>
        <v>7.5221238938053103E-2</v>
      </c>
      <c r="H97" s="6">
        <f t="shared" si="28"/>
        <v>7.5221238938053103</v>
      </c>
      <c r="I97" s="6">
        <f t="shared" si="29"/>
        <v>29.20353982300885</v>
      </c>
      <c r="J97" s="23"/>
      <c r="K97" s="21"/>
      <c r="L97" s="21"/>
      <c r="M97" s="41" t="str">
        <f t="shared" si="30"/>
        <v/>
      </c>
      <c r="N97" s="41" t="str">
        <f t="shared" si="31"/>
        <v/>
      </c>
      <c r="O97" s="41" t="str">
        <f t="shared" si="32"/>
        <v/>
      </c>
      <c r="P97" s="41" t="str">
        <f t="shared" si="33"/>
        <v/>
      </c>
      <c r="Q97" s="41" t="str">
        <f t="shared" si="34"/>
        <v/>
      </c>
      <c r="R97" s="41" t="str">
        <f t="shared" si="35"/>
        <v/>
      </c>
      <c r="S97" s="41">
        <f t="shared" si="36"/>
        <v>-2.7205882352941178</v>
      </c>
      <c r="T97" s="41" t="str">
        <f t="shared" si="37"/>
        <v/>
      </c>
      <c r="U97" s="41" t="str">
        <f t="shared" si="38"/>
        <v/>
      </c>
      <c r="V97" s="21"/>
      <c r="W97" s="21"/>
      <c r="X97" s="21"/>
    </row>
    <row r="98" spans="1:24" x14ac:dyDescent="0.2">
      <c r="A98" s="21"/>
      <c r="B98" s="125" t="s">
        <v>16</v>
      </c>
      <c r="C98" s="116"/>
      <c r="D98" s="3">
        <f t="shared" si="39"/>
        <v>-2</v>
      </c>
      <c r="E98" s="69">
        <v>14</v>
      </c>
      <c r="F98" s="9">
        <f t="shared" si="26"/>
        <v>4</v>
      </c>
      <c r="G98" s="6">
        <f t="shared" si="27"/>
        <v>6.1946902654867256E-2</v>
      </c>
      <c r="H98" s="6">
        <f t="shared" si="28"/>
        <v>6.1946902654867255</v>
      </c>
      <c r="I98" s="6">
        <f t="shared" si="29"/>
        <v>21.681415929203538</v>
      </c>
      <c r="J98" s="23"/>
      <c r="K98" s="21"/>
      <c r="L98" s="21"/>
      <c r="M98" s="41" t="str">
        <f t="shared" si="30"/>
        <v/>
      </c>
      <c r="N98" s="41" t="str">
        <f t="shared" si="31"/>
        <v/>
      </c>
      <c r="O98" s="41" t="str">
        <f t="shared" si="32"/>
        <v/>
      </c>
      <c r="P98" s="41" t="str">
        <f t="shared" si="33"/>
        <v/>
      </c>
      <c r="Q98" s="41" t="str">
        <f t="shared" si="34"/>
        <v/>
      </c>
      <c r="R98" s="41" t="str">
        <f t="shared" si="35"/>
        <v/>
      </c>
      <c r="S98" s="41" t="str">
        <f t="shared" si="36"/>
        <v/>
      </c>
      <c r="T98" s="41">
        <f t="shared" si="37"/>
        <v>-2.0414285714285714</v>
      </c>
      <c r="U98" s="41" t="str">
        <f t="shared" si="38"/>
        <v/>
      </c>
      <c r="V98" s="21"/>
      <c r="W98" s="21"/>
      <c r="X98" s="21"/>
    </row>
    <row r="99" spans="1:24" x14ac:dyDescent="0.2">
      <c r="A99" s="21"/>
      <c r="B99" s="125" t="s">
        <v>46</v>
      </c>
      <c r="C99" s="116"/>
      <c r="D99" s="3">
        <f t="shared" si="39"/>
        <v>-1.5</v>
      </c>
      <c r="E99" s="69">
        <v>6</v>
      </c>
      <c r="F99" s="8">
        <f t="shared" si="26"/>
        <v>2.8284271247461898</v>
      </c>
      <c r="G99" s="6">
        <f t="shared" si="27"/>
        <v>2.6548672566371681E-2</v>
      </c>
      <c r="H99" s="6">
        <f t="shared" si="28"/>
        <v>2.6548672566371683</v>
      </c>
      <c r="I99" s="6">
        <f t="shared" si="29"/>
        <v>15.486725663716813</v>
      </c>
      <c r="J99" s="23"/>
      <c r="K99" s="21"/>
      <c r="L99" s="21"/>
      <c r="M99" s="41" t="str">
        <f t="shared" si="30"/>
        <v/>
      </c>
      <c r="N99" s="41" t="str">
        <f t="shared" si="31"/>
        <v/>
      </c>
      <c r="O99" s="41" t="str">
        <f t="shared" si="32"/>
        <v/>
      </c>
      <c r="P99" s="41" t="str">
        <f t="shared" si="33"/>
        <v/>
      </c>
      <c r="Q99" s="41" t="str">
        <f t="shared" si="34"/>
        <v/>
      </c>
      <c r="R99" s="41" t="str">
        <f t="shared" si="35"/>
        <v/>
      </c>
      <c r="S99" s="41" t="str">
        <f t="shared" si="36"/>
        <v/>
      </c>
      <c r="T99" s="41" t="str">
        <f t="shared" si="37"/>
        <v/>
      </c>
      <c r="U99" s="41" t="str">
        <f t="shared" si="38"/>
        <v/>
      </c>
      <c r="V99" s="21"/>
      <c r="W99" s="21"/>
      <c r="X99" s="21"/>
    </row>
    <row r="100" spans="1:24" x14ac:dyDescent="0.2">
      <c r="A100" s="21"/>
      <c r="B100" s="125" t="s">
        <v>46</v>
      </c>
      <c r="C100" s="116"/>
      <c r="D100" s="3">
        <f t="shared" si="39"/>
        <v>-1</v>
      </c>
      <c r="E100" s="69">
        <v>5</v>
      </c>
      <c r="F100" s="9">
        <f t="shared" si="26"/>
        <v>2</v>
      </c>
      <c r="G100" s="6">
        <f t="shared" si="27"/>
        <v>2.2123893805309734E-2</v>
      </c>
      <c r="H100" s="6">
        <f t="shared" si="28"/>
        <v>2.2123893805309733</v>
      </c>
      <c r="I100" s="6">
        <f t="shared" si="29"/>
        <v>12.831858407079645</v>
      </c>
      <c r="J100" s="23"/>
      <c r="K100" s="21"/>
      <c r="L100" s="21"/>
      <c r="M100" s="41" t="str">
        <f t="shared" si="30"/>
        <v/>
      </c>
      <c r="N100" s="41" t="str">
        <f t="shared" si="31"/>
        <v/>
      </c>
      <c r="O100" s="41" t="str">
        <f t="shared" si="32"/>
        <v/>
      </c>
      <c r="P100" s="41" t="str">
        <f t="shared" si="33"/>
        <v/>
      </c>
      <c r="Q100" s="41" t="str">
        <f t="shared" si="34"/>
        <v/>
      </c>
      <c r="R100" s="41" t="str">
        <f t="shared" si="35"/>
        <v/>
      </c>
      <c r="S100" s="41" t="str">
        <f t="shared" si="36"/>
        <v/>
      </c>
      <c r="T100" s="41" t="str">
        <f t="shared" si="37"/>
        <v/>
      </c>
      <c r="U100" s="41" t="str">
        <f t="shared" si="38"/>
        <v/>
      </c>
      <c r="V100" s="21"/>
      <c r="W100" s="21"/>
      <c r="X100" s="21"/>
    </row>
    <row r="101" spans="1:24" x14ac:dyDescent="0.2">
      <c r="A101" s="21"/>
      <c r="B101" s="125" t="s">
        <v>45</v>
      </c>
      <c r="C101" s="116"/>
      <c r="D101" s="3">
        <f t="shared" si="39"/>
        <v>-0.5</v>
      </c>
      <c r="E101" s="69">
        <v>4</v>
      </c>
      <c r="F101" s="8">
        <f t="shared" si="26"/>
        <v>1.4142135623730951</v>
      </c>
      <c r="G101" s="6">
        <f t="shared" si="27"/>
        <v>1.7699115044247787E-2</v>
      </c>
      <c r="H101" s="6">
        <f t="shared" si="28"/>
        <v>1.7699115044247788</v>
      </c>
      <c r="I101" s="6">
        <f t="shared" si="29"/>
        <v>10.619469026548671</v>
      </c>
      <c r="J101" s="23"/>
      <c r="K101" s="21"/>
      <c r="L101" s="21"/>
      <c r="M101" s="41" t="str">
        <f t="shared" si="30"/>
        <v/>
      </c>
      <c r="N101" s="41" t="str">
        <f t="shared" si="31"/>
        <v/>
      </c>
      <c r="O101" s="41" t="str">
        <f t="shared" si="32"/>
        <v/>
      </c>
      <c r="P101" s="41" t="str">
        <f t="shared" si="33"/>
        <v/>
      </c>
      <c r="Q101" s="41" t="str">
        <f t="shared" si="34"/>
        <v/>
      </c>
      <c r="R101" s="41" t="str">
        <f t="shared" si="35"/>
        <v/>
      </c>
      <c r="S101" s="41" t="str">
        <f t="shared" si="36"/>
        <v/>
      </c>
      <c r="T101" s="41" t="str">
        <f t="shared" si="37"/>
        <v/>
      </c>
      <c r="U101" s="41">
        <f t="shared" si="38"/>
        <v>-0.82500000000000029</v>
      </c>
      <c r="V101" s="21"/>
      <c r="W101" s="21"/>
      <c r="X101" s="21"/>
    </row>
    <row r="102" spans="1:24" x14ac:dyDescent="0.2">
      <c r="A102" s="21"/>
      <c r="B102" s="125" t="s">
        <v>45</v>
      </c>
      <c r="C102" s="116"/>
      <c r="D102" s="3">
        <f t="shared" si="39"/>
        <v>0</v>
      </c>
      <c r="E102" s="69">
        <v>3</v>
      </c>
      <c r="F102" s="9">
        <f t="shared" si="26"/>
        <v>1</v>
      </c>
      <c r="G102" s="6">
        <f t="shared" si="27"/>
        <v>1.3274336283185841E-2</v>
      </c>
      <c r="H102" s="6">
        <f t="shared" si="28"/>
        <v>1.3274336283185841</v>
      </c>
      <c r="I102" s="6">
        <f t="shared" si="29"/>
        <v>8.8495575221238933</v>
      </c>
      <c r="J102" s="24"/>
      <c r="K102" s="21"/>
      <c r="L102" s="21"/>
      <c r="M102" s="41" t="str">
        <f t="shared" si="30"/>
        <v/>
      </c>
      <c r="N102" s="41" t="str">
        <f t="shared" si="31"/>
        <v/>
      </c>
      <c r="O102" s="41" t="str">
        <f t="shared" si="32"/>
        <v/>
      </c>
      <c r="P102" s="41" t="str">
        <f t="shared" si="33"/>
        <v/>
      </c>
      <c r="Q102" s="41" t="str">
        <f t="shared" si="34"/>
        <v/>
      </c>
      <c r="R102" s="41" t="str">
        <f t="shared" si="35"/>
        <v/>
      </c>
      <c r="S102" s="41" t="str">
        <f t="shared" si="36"/>
        <v/>
      </c>
      <c r="T102" s="41" t="str">
        <f t="shared" si="37"/>
        <v/>
      </c>
      <c r="U102" s="41" t="str">
        <f t="shared" si="38"/>
        <v/>
      </c>
      <c r="V102" s="21"/>
      <c r="W102" s="21"/>
      <c r="X102" s="21"/>
    </row>
    <row r="103" spans="1:24" x14ac:dyDescent="0.2">
      <c r="A103" s="21"/>
      <c r="B103" s="125" t="s">
        <v>18</v>
      </c>
      <c r="C103" s="116"/>
      <c r="D103" s="3">
        <f t="shared" si="39"/>
        <v>0.5</v>
      </c>
      <c r="E103" s="69">
        <v>2</v>
      </c>
      <c r="F103" s="8">
        <f t="shared" si="26"/>
        <v>0.70710678118654746</v>
      </c>
      <c r="G103" s="6">
        <f t="shared" si="27"/>
        <v>8.8495575221238937E-3</v>
      </c>
      <c r="H103" s="6">
        <f t="shared" si="28"/>
        <v>0.88495575221238942</v>
      </c>
      <c r="I103" s="6">
        <f t="shared" si="29"/>
        <v>7.5221238938053094</v>
      </c>
      <c r="J103" s="24"/>
      <c r="K103" s="21"/>
      <c r="L103" s="21"/>
      <c r="M103" s="41" t="str">
        <f t="shared" si="30"/>
        <v/>
      </c>
      <c r="N103" s="41" t="str">
        <f t="shared" si="31"/>
        <v/>
      </c>
      <c r="O103" s="41" t="str">
        <f t="shared" si="32"/>
        <v/>
      </c>
      <c r="P103" s="41" t="str">
        <f t="shared" si="33"/>
        <v/>
      </c>
      <c r="Q103" s="41" t="str">
        <f t="shared" si="34"/>
        <v/>
      </c>
      <c r="R103" s="41" t="str">
        <f t="shared" si="35"/>
        <v/>
      </c>
      <c r="S103" s="41" t="str">
        <f t="shared" si="36"/>
        <v/>
      </c>
      <c r="T103" s="41" t="str">
        <f t="shared" si="37"/>
        <v/>
      </c>
      <c r="U103" s="41" t="str">
        <f t="shared" si="38"/>
        <v/>
      </c>
      <c r="V103" s="21"/>
      <c r="W103" s="21"/>
      <c r="X103" s="21"/>
    </row>
    <row r="104" spans="1:24" x14ac:dyDescent="0.2">
      <c r="A104" s="21"/>
      <c r="B104" s="125" t="s">
        <v>18</v>
      </c>
      <c r="C104" s="116"/>
      <c r="D104" s="3">
        <f t="shared" si="39"/>
        <v>1</v>
      </c>
      <c r="E104" s="69">
        <v>3</v>
      </c>
      <c r="F104" s="2">
        <f t="shared" si="26"/>
        <v>0.5</v>
      </c>
      <c r="G104" s="6">
        <f t="shared" si="27"/>
        <v>1.3274336283185841E-2</v>
      </c>
      <c r="H104" s="6">
        <f t="shared" si="28"/>
        <v>1.3274336283185841</v>
      </c>
      <c r="I104" s="6">
        <f t="shared" si="29"/>
        <v>6.6371681415929205</v>
      </c>
      <c r="J104" s="25"/>
      <c r="K104" s="21"/>
      <c r="L104" s="21"/>
      <c r="M104" s="41" t="str">
        <f t="shared" si="30"/>
        <v/>
      </c>
      <c r="N104" s="41" t="str">
        <f t="shared" si="31"/>
        <v/>
      </c>
      <c r="O104" s="41" t="str">
        <f t="shared" si="32"/>
        <v/>
      </c>
      <c r="P104" s="41" t="str">
        <f t="shared" si="33"/>
        <v/>
      </c>
      <c r="Q104" s="41" t="str">
        <f t="shared" si="34"/>
        <v/>
      </c>
      <c r="R104" s="41" t="str">
        <f t="shared" si="35"/>
        <v/>
      </c>
      <c r="S104" s="41" t="str">
        <f t="shared" si="36"/>
        <v/>
      </c>
      <c r="T104" s="41" t="str">
        <f t="shared" si="37"/>
        <v/>
      </c>
      <c r="U104" s="41" t="str">
        <f t="shared" si="38"/>
        <v/>
      </c>
      <c r="V104" s="21"/>
      <c r="W104" s="21"/>
      <c r="X104" s="21"/>
    </row>
    <row r="105" spans="1:24" x14ac:dyDescent="0.2">
      <c r="A105" s="21"/>
      <c r="B105" s="125" t="s">
        <v>44</v>
      </c>
      <c r="C105" s="116"/>
      <c r="D105" s="3">
        <f t="shared" si="39"/>
        <v>1.5</v>
      </c>
      <c r="E105" s="69">
        <v>3</v>
      </c>
      <c r="F105" s="8">
        <f t="shared" si="26"/>
        <v>0.35355339059327379</v>
      </c>
      <c r="G105" s="6">
        <f t="shared" si="27"/>
        <v>1.3274336283185841E-2</v>
      </c>
      <c r="H105" s="6">
        <f t="shared" si="28"/>
        <v>1.3274336283185841</v>
      </c>
      <c r="I105" s="6">
        <f t="shared" si="29"/>
        <v>5.3097345132743365</v>
      </c>
      <c r="J105" s="25"/>
      <c r="K105" s="21"/>
      <c r="L105" s="21"/>
      <c r="M105" s="41" t="str">
        <f t="shared" si="30"/>
        <v/>
      </c>
      <c r="N105" s="41" t="str">
        <f t="shared" si="31"/>
        <v/>
      </c>
      <c r="O105" s="41" t="str">
        <f t="shared" si="32"/>
        <v/>
      </c>
      <c r="P105" s="41" t="str">
        <f t="shared" si="33"/>
        <v/>
      </c>
      <c r="Q105" s="41" t="str">
        <f t="shared" si="34"/>
        <v/>
      </c>
      <c r="R105" s="41" t="str">
        <f t="shared" si="35"/>
        <v/>
      </c>
      <c r="S105" s="41" t="str">
        <f t="shared" si="36"/>
        <v/>
      </c>
      <c r="T105" s="41" t="str">
        <f t="shared" si="37"/>
        <v/>
      </c>
      <c r="U105" s="41" t="str">
        <f t="shared" si="38"/>
        <v/>
      </c>
      <c r="V105" s="21"/>
      <c r="W105" s="21"/>
      <c r="X105" s="21"/>
    </row>
    <row r="106" spans="1:24" x14ac:dyDescent="0.2">
      <c r="A106" s="21"/>
      <c r="B106" s="125" t="s">
        <v>44</v>
      </c>
      <c r="C106" s="116"/>
      <c r="D106" s="3">
        <f t="shared" si="39"/>
        <v>2</v>
      </c>
      <c r="E106" s="69">
        <v>8</v>
      </c>
      <c r="F106" s="11">
        <f t="shared" si="26"/>
        <v>0.25</v>
      </c>
      <c r="G106" s="6">
        <f t="shared" si="27"/>
        <v>3.5398230088495575E-2</v>
      </c>
      <c r="H106" s="6">
        <f t="shared" si="28"/>
        <v>3.5398230088495577</v>
      </c>
      <c r="I106" s="6">
        <f t="shared" si="29"/>
        <v>3.9823008849557526</v>
      </c>
      <c r="J106" s="25"/>
      <c r="K106" s="21"/>
      <c r="L106" s="21"/>
      <c r="M106" s="41" t="str">
        <f t="shared" si="30"/>
        <v/>
      </c>
      <c r="N106" s="41" t="str">
        <f t="shared" si="31"/>
        <v/>
      </c>
      <c r="O106" s="41" t="str">
        <f t="shared" si="32"/>
        <v/>
      </c>
      <c r="P106" s="41" t="str">
        <f t="shared" si="33"/>
        <v/>
      </c>
      <c r="Q106" s="41" t="str">
        <f t="shared" si="34"/>
        <v/>
      </c>
      <c r="R106" s="41" t="str">
        <f t="shared" si="35"/>
        <v/>
      </c>
      <c r="S106" s="41" t="str">
        <f t="shared" si="36"/>
        <v/>
      </c>
      <c r="T106" s="41" t="str">
        <f t="shared" si="37"/>
        <v/>
      </c>
      <c r="U106" s="41" t="str">
        <f t="shared" si="38"/>
        <v/>
      </c>
      <c r="V106" s="21"/>
      <c r="W106" s="21"/>
      <c r="X106" s="21"/>
    </row>
    <row r="107" spans="1:24" x14ac:dyDescent="0.2">
      <c r="A107" s="21"/>
      <c r="B107" s="125" t="s">
        <v>19</v>
      </c>
      <c r="C107" s="116"/>
      <c r="D107" s="3">
        <f t="shared" si="39"/>
        <v>2.5</v>
      </c>
      <c r="E107" s="69">
        <v>1</v>
      </c>
      <c r="F107" s="11">
        <f t="shared" si="26"/>
        <v>0.17677669529663687</v>
      </c>
      <c r="G107" s="6">
        <f t="shared" si="27"/>
        <v>4.4247787610619468E-3</v>
      </c>
      <c r="H107" s="6">
        <f t="shared" si="28"/>
        <v>0.44247787610619471</v>
      </c>
      <c r="I107" s="6">
        <f t="shared" si="29"/>
        <v>0.44247787610619471</v>
      </c>
      <c r="J107" s="25"/>
      <c r="K107" s="21"/>
      <c r="L107" s="21"/>
      <c r="M107" s="41" t="str">
        <f t="shared" si="30"/>
        <v/>
      </c>
      <c r="N107" s="41" t="str">
        <f t="shared" si="31"/>
        <v/>
      </c>
      <c r="O107" s="41" t="str">
        <f t="shared" si="32"/>
        <v/>
      </c>
      <c r="P107" s="41" t="str">
        <f t="shared" si="33"/>
        <v/>
      </c>
      <c r="Q107" s="41" t="str">
        <f t="shared" si="34"/>
        <v/>
      </c>
      <c r="R107" s="41" t="str">
        <f t="shared" si="35"/>
        <v/>
      </c>
      <c r="S107" s="41" t="str">
        <f t="shared" si="36"/>
        <v/>
      </c>
      <c r="T107" s="41" t="str">
        <f t="shared" si="37"/>
        <v/>
      </c>
      <c r="U107" s="41" t="str">
        <f t="shared" si="38"/>
        <v/>
      </c>
      <c r="V107" s="21"/>
      <c r="W107" s="21"/>
      <c r="X107" s="21"/>
    </row>
    <row r="108" spans="1:24" x14ac:dyDescent="0.2">
      <c r="A108" s="21"/>
      <c r="B108" s="125" t="s">
        <v>19</v>
      </c>
      <c r="C108" s="116"/>
      <c r="D108" s="3">
        <f t="shared" si="39"/>
        <v>3</v>
      </c>
      <c r="E108" s="69">
        <v>0</v>
      </c>
      <c r="F108" s="11">
        <f t="shared" si="26"/>
        <v>0.125</v>
      </c>
      <c r="G108" s="6">
        <f t="shared" si="27"/>
        <v>0</v>
      </c>
      <c r="H108" s="6">
        <f t="shared" si="28"/>
        <v>0</v>
      </c>
      <c r="I108" s="6">
        <f t="shared" si="29"/>
        <v>0</v>
      </c>
      <c r="J108" s="25"/>
      <c r="K108" s="21"/>
      <c r="L108" s="21"/>
      <c r="M108" s="41" t="str">
        <f t="shared" si="30"/>
        <v/>
      </c>
      <c r="N108" s="41" t="str">
        <f t="shared" si="31"/>
        <v/>
      </c>
      <c r="O108" s="41" t="str">
        <f t="shared" si="32"/>
        <v/>
      </c>
      <c r="P108" s="41" t="str">
        <f t="shared" si="33"/>
        <v/>
      </c>
      <c r="Q108" s="41" t="str">
        <f t="shared" si="34"/>
        <v/>
      </c>
      <c r="R108" s="41" t="str">
        <f t="shared" si="35"/>
        <v/>
      </c>
      <c r="S108" s="41" t="str">
        <f t="shared" si="36"/>
        <v/>
      </c>
      <c r="T108" s="41" t="str">
        <f t="shared" si="37"/>
        <v/>
      </c>
      <c r="U108" s="41" t="str">
        <f t="shared" si="38"/>
        <v/>
      </c>
      <c r="V108" s="21"/>
      <c r="W108" s="21"/>
      <c r="X108" s="21"/>
    </row>
    <row r="109" spans="1:24" x14ac:dyDescent="0.2">
      <c r="A109" s="21"/>
      <c r="B109" s="125" t="s">
        <v>48</v>
      </c>
      <c r="C109" s="116"/>
      <c r="D109" s="3">
        <f t="shared" si="39"/>
        <v>3.5</v>
      </c>
      <c r="E109" s="69">
        <v>0</v>
      </c>
      <c r="F109" s="11">
        <f t="shared" si="26"/>
        <v>8.8388347648318447E-2</v>
      </c>
      <c r="G109" s="6">
        <f t="shared" si="27"/>
        <v>0</v>
      </c>
      <c r="H109" s="6">
        <f t="shared" si="28"/>
        <v>0</v>
      </c>
      <c r="I109" s="6">
        <f t="shared" si="29"/>
        <v>0</v>
      </c>
      <c r="J109" s="25"/>
      <c r="K109" s="21"/>
      <c r="L109" s="21"/>
      <c r="M109" s="41" t="str">
        <f t="shared" si="30"/>
        <v/>
      </c>
      <c r="N109" s="41" t="str">
        <f t="shared" si="31"/>
        <v/>
      </c>
      <c r="O109" s="41" t="str">
        <f t="shared" si="32"/>
        <v/>
      </c>
      <c r="P109" s="41" t="str">
        <f t="shared" si="33"/>
        <v/>
      </c>
      <c r="Q109" s="41" t="str">
        <f t="shared" si="34"/>
        <v/>
      </c>
      <c r="R109" s="41" t="str">
        <f t="shared" si="35"/>
        <v/>
      </c>
      <c r="S109" s="41" t="str">
        <f t="shared" si="36"/>
        <v/>
      </c>
      <c r="T109" s="41" t="str">
        <f t="shared" si="37"/>
        <v/>
      </c>
      <c r="U109" s="41" t="str">
        <f t="shared" si="38"/>
        <v/>
      </c>
      <c r="V109" s="21"/>
      <c r="W109" s="21"/>
      <c r="X109" s="21"/>
    </row>
    <row r="110" spans="1:24" x14ac:dyDescent="0.2">
      <c r="A110" s="21"/>
      <c r="B110" s="125" t="s">
        <v>48</v>
      </c>
      <c r="C110" s="116"/>
      <c r="D110" s="3">
        <f t="shared" si="39"/>
        <v>4</v>
      </c>
      <c r="E110" s="69">
        <v>0</v>
      </c>
      <c r="F110" s="11">
        <f t="shared" si="26"/>
        <v>6.25E-2</v>
      </c>
      <c r="G110" s="6">
        <f t="shared" si="27"/>
        <v>0</v>
      </c>
      <c r="H110" s="6">
        <f t="shared" si="28"/>
        <v>0</v>
      </c>
      <c r="I110" s="6">
        <f t="shared" si="29"/>
        <v>0</v>
      </c>
      <c r="J110" s="25"/>
      <c r="K110" s="21"/>
      <c r="L110" s="21"/>
      <c r="M110" s="41" t="str">
        <f t="shared" si="30"/>
        <v/>
      </c>
      <c r="N110" s="41" t="str">
        <f t="shared" si="31"/>
        <v/>
      </c>
      <c r="O110" s="41" t="str">
        <f t="shared" si="32"/>
        <v/>
      </c>
      <c r="P110" s="41" t="str">
        <f t="shared" si="33"/>
        <v/>
      </c>
      <c r="Q110" s="41" t="str">
        <f t="shared" si="34"/>
        <v/>
      </c>
      <c r="R110" s="41" t="str">
        <f t="shared" si="35"/>
        <v/>
      </c>
      <c r="S110" s="41" t="str">
        <f t="shared" si="36"/>
        <v/>
      </c>
      <c r="T110" s="41" t="str">
        <f t="shared" si="37"/>
        <v/>
      </c>
      <c r="U110" s="41" t="str">
        <f t="shared" si="38"/>
        <v/>
      </c>
      <c r="V110" s="21"/>
      <c r="W110" s="21"/>
      <c r="X110" s="21"/>
    </row>
    <row r="111" spans="1:24" x14ac:dyDescent="0.2">
      <c r="A111" s="21"/>
      <c r="B111" s="125" t="s">
        <v>20</v>
      </c>
      <c r="C111" s="116"/>
      <c r="D111" s="3">
        <f t="shared" si="39"/>
        <v>4.5</v>
      </c>
      <c r="E111" s="69">
        <v>0</v>
      </c>
      <c r="F111" s="11">
        <f t="shared" si="26"/>
        <v>4.4194173824159223E-2</v>
      </c>
      <c r="G111" s="6">
        <f t="shared" si="27"/>
        <v>0</v>
      </c>
      <c r="H111" s="6">
        <f t="shared" si="28"/>
        <v>0</v>
      </c>
      <c r="I111" s="6">
        <f t="shared" si="29"/>
        <v>0</v>
      </c>
      <c r="J111" s="25"/>
      <c r="K111" s="21"/>
      <c r="L111" s="21"/>
      <c r="M111" s="41" t="str">
        <f t="shared" si="30"/>
        <v/>
      </c>
      <c r="N111" s="41" t="str">
        <f t="shared" si="31"/>
        <v/>
      </c>
      <c r="O111" s="41" t="str">
        <f t="shared" si="32"/>
        <v/>
      </c>
      <c r="P111" s="41" t="str">
        <f t="shared" si="33"/>
        <v/>
      </c>
      <c r="Q111" s="41" t="str">
        <f t="shared" si="34"/>
        <v/>
      </c>
      <c r="R111" s="41" t="str">
        <f t="shared" si="35"/>
        <v/>
      </c>
      <c r="S111" s="41" t="str">
        <f t="shared" si="36"/>
        <v/>
      </c>
      <c r="T111" s="41" t="str">
        <f t="shared" si="37"/>
        <v/>
      </c>
      <c r="U111" s="41" t="str">
        <f t="shared" si="38"/>
        <v/>
      </c>
      <c r="V111" s="21"/>
      <c r="W111" s="21"/>
      <c r="X111" s="21"/>
    </row>
    <row r="112" spans="1:24" x14ac:dyDescent="0.2">
      <c r="A112" s="21"/>
      <c r="B112" s="125" t="s">
        <v>20</v>
      </c>
      <c r="C112" s="116"/>
      <c r="D112" s="3">
        <f t="shared" si="39"/>
        <v>5</v>
      </c>
      <c r="E112" s="69">
        <v>0</v>
      </c>
      <c r="F112" s="11">
        <f t="shared" si="26"/>
        <v>3.125E-2</v>
      </c>
      <c r="G112" s="6">
        <f t="shared" si="27"/>
        <v>0</v>
      </c>
      <c r="H112" s="6">
        <f t="shared" si="28"/>
        <v>0</v>
      </c>
      <c r="I112" s="6">
        <f t="shared" si="29"/>
        <v>0</v>
      </c>
      <c r="J112" s="25"/>
      <c r="K112" s="21"/>
      <c r="L112" s="21"/>
      <c r="M112" s="41" t="str">
        <f t="shared" si="30"/>
        <v/>
      </c>
      <c r="N112" s="41" t="str">
        <f t="shared" si="31"/>
        <v/>
      </c>
      <c r="O112" s="41" t="str">
        <f t="shared" si="32"/>
        <v/>
      </c>
      <c r="P112" s="41" t="str">
        <f t="shared" si="33"/>
        <v/>
      </c>
      <c r="Q112" s="41" t="str">
        <f t="shared" si="34"/>
        <v/>
      </c>
      <c r="R112" s="41" t="str">
        <f t="shared" si="35"/>
        <v/>
      </c>
      <c r="S112" s="41" t="str">
        <f t="shared" si="36"/>
        <v/>
      </c>
      <c r="T112" s="41" t="str">
        <f t="shared" si="37"/>
        <v/>
      </c>
      <c r="U112" s="41" t="str">
        <f t="shared" si="38"/>
        <v/>
      </c>
      <c r="V112" s="21"/>
      <c r="W112" s="21"/>
      <c r="X112" s="21"/>
    </row>
    <row r="113" spans="1:24" x14ac:dyDescent="0.2">
      <c r="A113" s="21"/>
      <c r="B113" s="125" t="s">
        <v>49</v>
      </c>
      <c r="C113" s="116"/>
      <c r="D113" s="3">
        <f t="shared" si="39"/>
        <v>5.5</v>
      </c>
      <c r="E113" s="69">
        <v>0</v>
      </c>
      <c r="F113" s="11">
        <f t="shared" si="26"/>
        <v>2.2097086912079608E-2</v>
      </c>
      <c r="G113" s="6">
        <f t="shared" si="27"/>
        <v>0</v>
      </c>
      <c r="H113" s="6">
        <f t="shared" si="28"/>
        <v>0</v>
      </c>
      <c r="I113" s="6">
        <f t="shared" si="29"/>
        <v>0</v>
      </c>
      <c r="J113" s="25"/>
      <c r="K113" s="21"/>
      <c r="L113" s="21"/>
      <c r="M113" s="41" t="str">
        <f t="shared" si="30"/>
        <v/>
      </c>
      <c r="N113" s="41" t="str">
        <f t="shared" si="31"/>
        <v/>
      </c>
      <c r="O113" s="41" t="str">
        <f t="shared" si="32"/>
        <v/>
      </c>
      <c r="P113" s="41" t="str">
        <f t="shared" si="33"/>
        <v/>
      </c>
      <c r="Q113" s="41" t="str">
        <f t="shared" si="34"/>
        <v/>
      </c>
      <c r="R113" s="41" t="str">
        <f t="shared" si="35"/>
        <v/>
      </c>
      <c r="S113" s="41" t="str">
        <f t="shared" si="36"/>
        <v/>
      </c>
      <c r="T113" s="41" t="str">
        <f t="shared" si="37"/>
        <v/>
      </c>
      <c r="U113" s="41" t="str">
        <f t="shared" si="38"/>
        <v/>
      </c>
      <c r="V113" s="21"/>
      <c r="W113" s="21"/>
      <c r="X113" s="21"/>
    </row>
    <row r="114" spans="1:24" x14ac:dyDescent="0.2">
      <c r="A114" s="21"/>
      <c r="B114" s="125" t="s">
        <v>50</v>
      </c>
      <c r="C114" s="116"/>
      <c r="D114" s="3">
        <f t="shared" si="39"/>
        <v>6</v>
      </c>
      <c r="E114" s="69">
        <v>0</v>
      </c>
      <c r="F114" s="11">
        <f t="shared" si="26"/>
        <v>1.5625E-2</v>
      </c>
      <c r="G114" s="6">
        <f t="shared" si="27"/>
        <v>0</v>
      </c>
      <c r="H114" s="6">
        <f t="shared" si="28"/>
        <v>0</v>
      </c>
      <c r="I114" s="6">
        <f t="shared" si="29"/>
        <v>0</v>
      </c>
      <c r="J114" s="25"/>
      <c r="K114" s="21"/>
      <c r="L114" s="21"/>
      <c r="M114" s="41" t="str">
        <f t="shared" si="30"/>
        <v/>
      </c>
      <c r="N114" s="41" t="str">
        <f t="shared" si="31"/>
        <v/>
      </c>
      <c r="O114" s="41" t="str">
        <f t="shared" si="32"/>
        <v/>
      </c>
      <c r="P114" s="41" t="str">
        <f t="shared" si="33"/>
        <v/>
      </c>
      <c r="Q114" s="41" t="str">
        <f t="shared" si="34"/>
        <v/>
      </c>
      <c r="R114" s="41" t="str">
        <f t="shared" si="35"/>
        <v/>
      </c>
      <c r="S114" s="41" t="str">
        <f t="shared" si="36"/>
        <v/>
      </c>
      <c r="T114" s="41" t="str">
        <f t="shared" si="37"/>
        <v/>
      </c>
      <c r="U114" s="41" t="str">
        <f t="shared" si="38"/>
        <v/>
      </c>
      <c r="V114" s="21"/>
      <c r="W114" s="21"/>
      <c r="X114" s="21"/>
    </row>
    <row r="115" spans="1:24" x14ac:dyDescent="0.2">
      <c r="A115" s="21"/>
      <c r="B115" s="125" t="s">
        <v>21</v>
      </c>
      <c r="C115" s="116"/>
      <c r="D115" s="3">
        <f t="shared" si="39"/>
        <v>6.5</v>
      </c>
      <c r="E115" s="69">
        <v>0</v>
      </c>
      <c r="F115" s="11">
        <f t="shared" si="26"/>
        <v>1.1048543456039808E-2</v>
      </c>
      <c r="G115" s="6">
        <f t="shared" si="27"/>
        <v>0</v>
      </c>
      <c r="H115" s="6">
        <f t="shared" si="28"/>
        <v>0</v>
      </c>
      <c r="I115" s="6">
        <f t="shared" si="29"/>
        <v>0</v>
      </c>
      <c r="J115" s="25"/>
      <c r="K115" s="21"/>
      <c r="L115" s="21"/>
      <c r="M115" s="41" t="str">
        <f t="shared" si="30"/>
        <v/>
      </c>
      <c r="N115" s="41" t="str">
        <f t="shared" si="31"/>
        <v/>
      </c>
      <c r="O115" s="41" t="str">
        <f t="shared" si="32"/>
        <v/>
      </c>
      <c r="P115" s="41" t="str">
        <f t="shared" si="33"/>
        <v/>
      </c>
      <c r="Q115" s="41" t="str">
        <f t="shared" si="34"/>
        <v/>
      </c>
      <c r="R115" s="41" t="str">
        <f t="shared" si="35"/>
        <v/>
      </c>
      <c r="S115" s="41" t="str">
        <f t="shared" si="36"/>
        <v/>
      </c>
      <c r="T115" s="41" t="str">
        <f t="shared" si="37"/>
        <v/>
      </c>
      <c r="U115" s="41" t="str">
        <f t="shared" si="38"/>
        <v/>
      </c>
      <c r="V115" s="21"/>
      <c r="W115" s="21"/>
      <c r="X115" s="21"/>
    </row>
    <row r="116" spans="1:24" x14ac:dyDescent="0.2">
      <c r="A116" s="21"/>
      <c r="B116" s="125" t="s">
        <v>21</v>
      </c>
      <c r="C116" s="116"/>
      <c r="D116" s="3">
        <f t="shared" si="39"/>
        <v>7</v>
      </c>
      <c r="E116" s="69">
        <v>0</v>
      </c>
      <c r="F116" s="11">
        <f t="shared" si="26"/>
        <v>7.8125E-3</v>
      </c>
      <c r="G116" s="6">
        <f t="shared" si="27"/>
        <v>0</v>
      </c>
      <c r="H116" s="6">
        <f t="shared" si="28"/>
        <v>0</v>
      </c>
      <c r="I116" s="6">
        <f t="shared" si="29"/>
        <v>0</v>
      </c>
      <c r="J116" s="21"/>
      <c r="K116" s="21"/>
      <c r="L116" s="21"/>
      <c r="M116" s="41" t="str">
        <f t="shared" si="30"/>
        <v/>
      </c>
      <c r="N116" s="41" t="str">
        <f t="shared" si="31"/>
        <v/>
      </c>
      <c r="O116" s="41" t="str">
        <f t="shared" si="32"/>
        <v/>
      </c>
      <c r="P116" s="41" t="str">
        <f t="shared" si="33"/>
        <v/>
      </c>
      <c r="Q116" s="41" t="str">
        <f t="shared" si="34"/>
        <v/>
      </c>
      <c r="R116" s="41" t="str">
        <f t="shared" si="35"/>
        <v/>
      </c>
      <c r="S116" s="41" t="str">
        <f t="shared" si="36"/>
        <v/>
      </c>
      <c r="T116" s="41" t="str">
        <f t="shared" si="37"/>
        <v/>
      </c>
      <c r="U116" s="41" t="str">
        <f t="shared" si="38"/>
        <v/>
      </c>
      <c r="V116" s="21"/>
      <c r="W116" s="21"/>
      <c r="X116" s="21"/>
    </row>
    <row r="117" spans="1:24" x14ac:dyDescent="0.2">
      <c r="A117" s="21"/>
      <c r="B117" s="125" t="s">
        <v>51</v>
      </c>
      <c r="C117" s="116"/>
      <c r="D117" s="3">
        <f t="shared" si="39"/>
        <v>7.5</v>
      </c>
      <c r="E117" s="69">
        <v>0</v>
      </c>
      <c r="F117" s="11">
        <f t="shared" si="26"/>
        <v>5.5242717280199038E-3</v>
      </c>
      <c r="G117" s="6">
        <f t="shared" si="27"/>
        <v>0</v>
      </c>
      <c r="H117" s="6">
        <f t="shared" si="28"/>
        <v>0</v>
      </c>
      <c r="I117" s="6">
        <f t="shared" si="29"/>
        <v>0</v>
      </c>
      <c r="J117" s="21"/>
      <c r="K117" s="21"/>
      <c r="L117" s="21"/>
      <c r="M117" s="41" t="str">
        <f t="shared" si="30"/>
        <v/>
      </c>
      <c r="N117" s="41" t="str">
        <f t="shared" si="31"/>
        <v/>
      </c>
      <c r="O117" s="41" t="str">
        <f t="shared" si="32"/>
        <v/>
      </c>
      <c r="P117" s="41" t="str">
        <f t="shared" si="33"/>
        <v/>
      </c>
      <c r="Q117" s="41" t="str">
        <f t="shared" si="34"/>
        <v/>
      </c>
      <c r="R117" s="41" t="str">
        <f t="shared" si="35"/>
        <v/>
      </c>
      <c r="S117" s="41" t="str">
        <f t="shared" si="36"/>
        <v/>
      </c>
      <c r="T117" s="41" t="str">
        <f t="shared" si="37"/>
        <v/>
      </c>
      <c r="U117" s="41" t="str">
        <f t="shared" si="38"/>
        <v/>
      </c>
      <c r="V117" s="21"/>
      <c r="W117" s="21"/>
      <c r="X117" s="21"/>
    </row>
    <row r="118" spans="1:24" x14ac:dyDescent="0.2">
      <c r="A118" s="21"/>
      <c r="B118" s="125" t="s">
        <v>51</v>
      </c>
      <c r="C118" s="116"/>
      <c r="D118" s="3">
        <f t="shared" si="39"/>
        <v>8</v>
      </c>
      <c r="E118" s="69">
        <v>0</v>
      </c>
      <c r="F118" s="11">
        <f t="shared" si="26"/>
        <v>3.90625E-3</v>
      </c>
      <c r="G118" s="6">
        <f t="shared" si="27"/>
        <v>0</v>
      </c>
      <c r="H118" s="6">
        <f t="shared" si="28"/>
        <v>0</v>
      </c>
      <c r="I118" s="6">
        <f t="shared" si="29"/>
        <v>0</v>
      </c>
      <c r="J118" s="21"/>
      <c r="K118" s="21"/>
      <c r="L118" s="21"/>
      <c r="M118" s="41" t="str">
        <f t="shared" si="30"/>
        <v/>
      </c>
      <c r="N118" s="41" t="str">
        <f t="shared" si="31"/>
        <v/>
      </c>
      <c r="O118" s="41" t="str">
        <f t="shared" si="32"/>
        <v/>
      </c>
      <c r="P118" s="41" t="str">
        <f t="shared" si="33"/>
        <v/>
      </c>
      <c r="Q118" s="41" t="str">
        <f t="shared" si="34"/>
        <v/>
      </c>
      <c r="R118" s="41" t="str">
        <f t="shared" si="35"/>
        <v/>
      </c>
      <c r="S118" s="41" t="str">
        <f t="shared" si="36"/>
        <v/>
      </c>
      <c r="T118" s="41" t="str">
        <f t="shared" si="37"/>
        <v/>
      </c>
      <c r="U118" s="41" t="str">
        <f t="shared" si="38"/>
        <v/>
      </c>
      <c r="V118" s="21"/>
      <c r="W118" s="21"/>
      <c r="X118" s="21"/>
    </row>
    <row r="119" spans="1:24" x14ac:dyDescent="0.2">
      <c r="A119" s="21"/>
      <c r="B119" s="125" t="s">
        <v>22</v>
      </c>
      <c r="C119" s="116"/>
      <c r="D119" s="3">
        <f t="shared" si="39"/>
        <v>8.5</v>
      </c>
      <c r="E119" s="69">
        <v>0</v>
      </c>
      <c r="F119" s="11">
        <f t="shared" si="26"/>
        <v>2.7621358640099515E-3</v>
      </c>
      <c r="G119" s="6">
        <f t="shared" si="27"/>
        <v>0</v>
      </c>
      <c r="H119" s="6">
        <f t="shared" si="28"/>
        <v>0</v>
      </c>
      <c r="I119" s="6">
        <f t="shared" si="29"/>
        <v>0</v>
      </c>
      <c r="J119" s="21"/>
      <c r="K119" s="21"/>
      <c r="L119" s="21"/>
      <c r="M119" s="41" t="str">
        <f t="shared" si="30"/>
        <v/>
      </c>
      <c r="N119" s="41" t="str">
        <f t="shared" si="31"/>
        <v/>
      </c>
      <c r="O119" s="41" t="str">
        <f t="shared" si="32"/>
        <v/>
      </c>
      <c r="P119" s="41" t="str">
        <f t="shared" si="33"/>
        <v/>
      </c>
      <c r="Q119" s="41" t="str">
        <f t="shared" si="34"/>
        <v/>
      </c>
      <c r="R119" s="41" t="str">
        <f t="shared" si="35"/>
        <v/>
      </c>
      <c r="S119" s="41" t="str">
        <f t="shared" si="36"/>
        <v/>
      </c>
      <c r="T119" s="41" t="str">
        <f t="shared" si="37"/>
        <v/>
      </c>
      <c r="U119" s="41" t="str">
        <f t="shared" si="38"/>
        <v/>
      </c>
      <c r="V119" s="21"/>
      <c r="W119" s="21"/>
      <c r="X119" s="21"/>
    </row>
    <row r="120" spans="1:24" x14ac:dyDescent="0.2">
      <c r="A120" s="21"/>
      <c r="B120" s="125" t="s">
        <v>22</v>
      </c>
      <c r="C120" s="116"/>
      <c r="D120" s="3">
        <f t="shared" si="39"/>
        <v>9</v>
      </c>
      <c r="E120" s="69">
        <v>0</v>
      </c>
      <c r="F120" s="11">
        <f t="shared" si="26"/>
        <v>1.953125E-3</v>
      </c>
      <c r="G120" s="6">
        <f t="shared" si="27"/>
        <v>0</v>
      </c>
      <c r="H120" s="6">
        <f t="shared" si="28"/>
        <v>0</v>
      </c>
      <c r="I120" s="6">
        <f t="shared" si="29"/>
        <v>0</v>
      </c>
      <c r="J120" s="21"/>
      <c r="K120" s="21"/>
      <c r="L120" s="21"/>
      <c r="M120" s="41" t="str">
        <f t="shared" si="30"/>
        <v/>
      </c>
      <c r="N120" s="41" t="str">
        <f t="shared" si="31"/>
        <v/>
      </c>
      <c r="O120" s="41" t="str">
        <f t="shared" si="32"/>
        <v/>
      </c>
      <c r="P120" s="41" t="str">
        <f t="shared" si="33"/>
        <v/>
      </c>
      <c r="Q120" s="41" t="str">
        <f t="shared" si="34"/>
        <v/>
      </c>
      <c r="R120" s="41" t="str">
        <f t="shared" si="35"/>
        <v/>
      </c>
      <c r="S120" s="41" t="str">
        <f t="shared" si="36"/>
        <v/>
      </c>
      <c r="T120" s="41" t="str">
        <f t="shared" si="37"/>
        <v/>
      </c>
      <c r="U120" s="41" t="str">
        <f t="shared" si="38"/>
        <v/>
      </c>
      <c r="V120" s="21"/>
      <c r="W120" s="21"/>
      <c r="X120" s="21"/>
    </row>
    <row r="121" spans="1:24" x14ac:dyDescent="0.2">
      <c r="A121" s="21"/>
      <c r="B121" s="125" t="s">
        <v>52</v>
      </c>
      <c r="C121" s="116"/>
      <c r="D121" s="3">
        <f t="shared" si="39"/>
        <v>9.5</v>
      </c>
      <c r="E121" s="69">
        <v>0</v>
      </c>
      <c r="F121" s="11">
        <f t="shared" si="26"/>
        <v>1.3810679320049757E-3</v>
      </c>
      <c r="G121" s="6">
        <f t="shared" si="27"/>
        <v>0</v>
      </c>
      <c r="H121" s="6">
        <f t="shared" si="28"/>
        <v>0</v>
      </c>
      <c r="I121" s="6">
        <f t="shared" si="29"/>
        <v>0</v>
      </c>
      <c r="J121" s="21"/>
      <c r="K121" s="21"/>
      <c r="L121" s="21"/>
      <c r="M121" s="41" t="str">
        <f t="shared" si="30"/>
        <v/>
      </c>
      <c r="N121" s="41" t="str">
        <f t="shared" si="31"/>
        <v/>
      </c>
      <c r="O121" s="41" t="str">
        <f t="shared" si="32"/>
        <v/>
      </c>
      <c r="P121" s="41" t="str">
        <f t="shared" si="33"/>
        <v/>
      </c>
      <c r="Q121" s="41" t="str">
        <f t="shared" si="34"/>
        <v/>
      </c>
      <c r="R121" s="41" t="str">
        <f t="shared" si="35"/>
        <v/>
      </c>
      <c r="S121" s="41" t="str">
        <f t="shared" si="36"/>
        <v/>
      </c>
      <c r="T121" s="41" t="str">
        <f t="shared" si="37"/>
        <v/>
      </c>
      <c r="U121" s="41" t="str">
        <f t="shared" si="38"/>
        <v/>
      </c>
      <c r="V121" s="21"/>
      <c r="W121" s="21"/>
      <c r="X121" s="21"/>
    </row>
    <row r="122" spans="1:24" x14ac:dyDescent="0.2">
      <c r="A122" s="21"/>
      <c r="B122" s="125" t="s">
        <v>52</v>
      </c>
      <c r="C122" s="116"/>
      <c r="D122" s="3">
        <f t="shared" si="39"/>
        <v>10</v>
      </c>
      <c r="E122" s="69">
        <v>0</v>
      </c>
      <c r="F122" s="11">
        <f t="shared" si="26"/>
        <v>9.765625E-4</v>
      </c>
      <c r="G122" s="6">
        <f t="shared" si="27"/>
        <v>0</v>
      </c>
      <c r="H122" s="6">
        <f t="shared" si="28"/>
        <v>0</v>
      </c>
      <c r="I122" s="6">
        <f t="shared" si="29"/>
        <v>0</v>
      </c>
      <c r="J122" s="21">
        <f>SUM(E82:E122)</f>
        <v>226</v>
      </c>
      <c r="K122" s="21"/>
      <c r="L122" s="21"/>
      <c r="M122" s="41" t="str">
        <f t="shared" si="30"/>
        <v/>
      </c>
      <c r="N122" s="41" t="str">
        <f t="shared" si="31"/>
        <v/>
      </c>
      <c r="O122" s="41" t="str">
        <f t="shared" si="32"/>
        <v/>
      </c>
      <c r="P122" s="41" t="str">
        <f t="shared" si="33"/>
        <v/>
      </c>
      <c r="Q122" s="41" t="str">
        <f t="shared" si="34"/>
        <v/>
      </c>
      <c r="R122" s="41" t="str">
        <f t="shared" si="35"/>
        <v/>
      </c>
      <c r="S122" s="41" t="str">
        <f t="shared" si="36"/>
        <v/>
      </c>
      <c r="T122" s="41" t="str">
        <f t="shared" si="37"/>
        <v/>
      </c>
      <c r="U122" s="41" t="str">
        <f t="shared" si="38"/>
        <v/>
      </c>
      <c r="V122" s="21"/>
      <c r="W122" s="21"/>
      <c r="X122" s="21"/>
    </row>
    <row r="123" spans="1:24" x14ac:dyDescent="0.2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-7.0105263157894724</v>
      </c>
      <c r="N123" s="40">
        <f t="shared" ref="N123:U123" si="40">SUM(N82:N122)</f>
        <v>-6.7943749999999996</v>
      </c>
      <c r="O123" s="40">
        <f t="shared" si="40"/>
        <v>-6.475806451612903</v>
      </c>
      <c r="P123" s="40">
        <f t="shared" si="40"/>
        <v>-5.2142857142857144</v>
      </c>
      <c r="Q123" s="40">
        <f t="shared" si="40"/>
        <v>-4.336363636363636</v>
      </c>
      <c r="R123" s="40">
        <f t="shared" si="40"/>
        <v>-3.7214285714285711</v>
      </c>
      <c r="S123" s="40">
        <f t="shared" si="40"/>
        <v>-2.7205882352941178</v>
      </c>
      <c r="T123" s="40">
        <f t="shared" si="40"/>
        <v>-2.0414285714285714</v>
      </c>
      <c r="U123" s="40">
        <f t="shared" si="40"/>
        <v>-0.82500000000000029</v>
      </c>
      <c r="V123" s="21"/>
      <c r="W123" s="21"/>
      <c r="X123" s="21"/>
    </row>
    <row r="124" spans="1:24" x14ac:dyDescent="0.2">
      <c r="A124" s="21"/>
      <c r="B124" s="117" t="s">
        <v>23</v>
      </c>
      <c r="C124" s="127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 x14ac:dyDescent="0.2">
      <c r="A125" s="21"/>
      <c r="B125" s="125" t="s">
        <v>37</v>
      </c>
      <c r="C125" s="116"/>
      <c r="D125" s="80">
        <v>-10</v>
      </c>
      <c r="E125" s="69"/>
      <c r="F125" s="9">
        <f t="shared" ref="F125:F165" si="41">2^(-D125)</f>
        <v>1024</v>
      </c>
      <c r="G125" s="6">
        <f t="shared" ref="G125:G165" si="42">E125/$E$14</f>
        <v>0</v>
      </c>
      <c r="H125" s="6">
        <f t="shared" ref="H125:H165" si="43">G125*100</f>
        <v>0</v>
      </c>
      <c r="I125" s="6">
        <f>I126+H125</f>
        <v>0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 x14ac:dyDescent="0.2">
      <c r="A126" s="21"/>
      <c r="B126" s="125" t="s">
        <v>42</v>
      </c>
      <c r="C126" s="116"/>
      <c r="D126" s="75">
        <v>-9.5</v>
      </c>
      <c r="E126" s="69"/>
      <c r="F126" s="2">
        <f t="shared" si="41"/>
        <v>724.0773439350246</v>
      </c>
      <c r="G126" s="6">
        <f t="shared" si="42"/>
        <v>0</v>
      </c>
      <c r="H126" s="6">
        <f t="shared" si="43"/>
        <v>0</v>
      </c>
      <c r="I126" s="6">
        <f t="shared" ref="I126:I164" si="44">I127+H126</f>
        <v>0</v>
      </c>
      <c r="J126" s="22"/>
      <c r="K126" s="21"/>
      <c r="L126" s="21"/>
      <c r="M126" s="41" t="str">
        <f t="shared" ref="M126:M165" si="45">IF(AND(I126&gt;=90,I127&lt;90),D126-0.5-(I126-90)*(-0.5/(I126-I127)),"")</f>
        <v/>
      </c>
      <c r="N126" s="41" t="str">
        <f t="shared" ref="N126:N165" si="46">IF(AND(I126&gt;=84,I127&lt;84),D126-0.5-(I126-84)*(-0.5/(I126-I127)),"")</f>
        <v/>
      </c>
      <c r="O126" s="41" t="str">
        <f t="shared" ref="O126:O165" si="47">IF(AND(I126&gt;=75,I127&lt;75),D126-0.5-(I126-75)*(-0.5/(I126-I127)),"")</f>
        <v/>
      </c>
      <c r="P126" s="41" t="str">
        <f t="shared" ref="P126:P165" si="48">IF(AND(I126&gt;=50,I127&lt;50),D126-0.5-(I126-50)*(-0.5/(I126-I127)),"")</f>
        <v/>
      </c>
      <c r="Q126" s="41" t="str">
        <f t="shared" ref="Q126:Q165" si="49">IF(AND(I126&gt;=40,I127&lt;40),D126-0.5-(I126-40)*(-0.5/(I126-I127)),"")</f>
        <v/>
      </c>
      <c r="R126" s="41" t="str">
        <f t="shared" ref="R126:R165" si="50">IF(AND(I126&gt;=35,I127&lt;35),D126-0.5-(I126-35)*(-0.5/(I126-I127)),"")</f>
        <v/>
      </c>
      <c r="S126" s="41" t="str">
        <f t="shared" ref="S126:S165" si="51">IF(AND(I126&gt;=25,I127&lt;25),D126-0.5-(I126-25)*(-0.5/(I126-I127)),"")</f>
        <v/>
      </c>
      <c r="T126" s="41" t="str">
        <f t="shared" ref="T126:T165" si="52">IF(AND(I126&gt;=16,I127&lt;16),D126-0.5-(I126-16)*(-0.5/(I126-I127)),"")</f>
        <v/>
      </c>
      <c r="U126" s="41" t="str">
        <f t="shared" ref="U126:U165" si="53">IF(AND(I126&gt;=10,I127&lt;10),D126-0.5-(I126-10)*(-0.5/(I126-I127)),"")</f>
        <v/>
      </c>
      <c r="V126" s="21"/>
      <c r="W126" s="21"/>
      <c r="X126" s="21"/>
    </row>
    <row r="127" spans="1:24" x14ac:dyDescent="0.2">
      <c r="A127" s="21"/>
      <c r="B127" s="125" t="s">
        <v>42</v>
      </c>
      <c r="C127" s="116"/>
      <c r="D127" s="3">
        <v>-9</v>
      </c>
      <c r="E127" s="69"/>
      <c r="F127" s="9">
        <f t="shared" si="41"/>
        <v>512</v>
      </c>
      <c r="G127" s="6">
        <f t="shared" si="42"/>
        <v>0</v>
      </c>
      <c r="H127" s="6">
        <f t="shared" si="43"/>
        <v>0</v>
      </c>
      <c r="I127" s="6">
        <f t="shared" si="44"/>
        <v>0</v>
      </c>
      <c r="J127" s="22"/>
      <c r="K127" s="21"/>
      <c r="L127" s="21"/>
      <c r="M127" s="41" t="str">
        <f t="shared" si="45"/>
        <v/>
      </c>
      <c r="N127" s="41" t="str">
        <f t="shared" si="46"/>
        <v/>
      </c>
      <c r="O127" s="41" t="str">
        <f t="shared" si="47"/>
        <v/>
      </c>
      <c r="P127" s="41" t="str">
        <f t="shared" si="48"/>
        <v/>
      </c>
      <c r="Q127" s="41" t="str">
        <f t="shared" si="49"/>
        <v/>
      </c>
      <c r="R127" s="41" t="str">
        <f t="shared" si="50"/>
        <v/>
      </c>
      <c r="S127" s="41" t="str">
        <f t="shared" si="51"/>
        <v/>
      </c>
      <c r="T127" s="41" t="str">
        <f t="shared" si="52"/>
        <v/>
      </c>
      <c r="U127" s="41" t="str">
        <f t="shared" si="53"/>
        <v/>
      </c>
      <c r="V127" s="21"/>
      <c r="W127" s="21"/>
      <c r="X127" s="21"/>
    </row>
    <row r="128" spans="1:24" x14ac:dyDescent="0.2">
      <c r="A128" s="21"/>
      <c r="B128" s="125" t="s">
        <v>38</v>
      </c>
      <c r="C128" s="116"/>
      <c r="D128" s="3">
        <f t="shared" ref="D128:D165" si="54">D127+0.5</f>
        <v>-8.5</v>
      </c>
      <c r="E128" s="69"/>
      <c r="F128" s="9">
        <f t="shared" si="41"/>
        <v>362.0386719675123</v>
      </c>
      <c r="G128" s="6">
        <f t="shared" si="42"/>
        <v>0</v>
      </c>
      <c r="H128" s="6">
        <f t="shared" si="43"/>
        <v>0</v>
      </c>
      <c r="I128" s="6">
        <f t="shared" si="44"/>
        <v>0</v>
      </c>
      <c r="J128" s="22"/>
      <c r="K128" s="21"/>
      <c r="L128" s="21"/>
      <c r="M128" s="41" t="str">
        <f t="shared" si="45"/>
        <v/>
      </c>
      <c r="N128" s="41" t="str">
        <f t="shared" si="46"/>
        <v/>
      </c>
      <c r="O128" s="41" t="str">
        <f t="shared" si="47"/>
        <v/>
      </c>
      <c r="P128" s="41" t="str">
        <f t="shared" si="48"/>
        <v/>
      </c>
      <c r="Q128" s="41" t="str">
        <f t="shared" si="49"/>
        <v/>
      </c>
      <c r="R128" s="41" t="str">
        <f t="shared" si="50"/>
        <v/>
      </c>
      <c r="S128" s="41" t="str">
        <f t="shared" si="51"/>
        <v/>
      </c>
      <c r="T128" s="41" t="str">
        <f t="shared" si="52"/>
        <v/>
      </c>
      <c r="U128" s="41" t="str">
        <f t="shared" si="53"/>
        <v/>
      </c>
      <c r="V128" s="21"/>
      <c r="W128" s="21"/>
      <c r="X128" s="21"/>
    </row>
    <row r="129" spans="1:24" x14ac:dyDescent="0.2">
      <c r="A129" s="21"/>
      <c r="B129" s="125" t="s">
        <v>38</v>
      </c>
      <c r="C129" s="116"/>
      <c r="D129" s="3">
        <f t="shared" si="54"/>
        <v>-8</v>
      </c>
      <c r="E129" s="69"/>
      <c r="F129" s="9">
        <f t="shared" si="41"/>
        <v>256</v>
      </c>
      <c r="G129" s="6">
        <f t="shared" si="42"/>
        <v>0</v>
      </c>
      <c r="H129" s="6">
        <f t="shared" si="43"/>
        <v>0</v>
      </c>
      <c r="I129" s="6">
        <f t="shared" si="44"/>
        <v>0</v>
      </c>
      <c r="J129" s="22"/>
      <c r="K129" s="21"/>
      <c r="L129" s="21"/>
      <c r="M129" s="41" t="str">
        <f t="shared" si="45"/>
        <v/>
      </c>
      <c r="N129" s="41" t="str">
        <f t="shared" si="46"/>
        <v/>
      </c>
      <c r="O129" s="41" t="str">
        <f t="shared" si="47"/>
        <v/>
      </c>
      <c r="P129" s="41" t="str">
        <f t="shared" si="48"/>
        <v/>
      </c>
      <c r="Q129" s="41" t="str">
        <f t="shared" si="49"/>
        <v/>
      </c>
      <c r="R129" s="41" t="str">
        <f t="shared" si="50"/>
        <v/>
      </c>
      <c r="S129" s="41" t="str">
        <f t="shared" si="51"/>
        <v/>
      </c>
      <c r="T129" s="41" t="str">
        <f t="shared" si="52"/>
        <v/>
      </c>
      <c r="U129" s="41" t="str">
        <f t="shared" si="53"/>
        <v/>
      </c>
      <c r="V129" s="21"/>
      <c r="W129" s="21"/>
      <c r="X129" s="21"/>
    </row>
    <row r="130" spans="1:24" x14ac:dyDescent="0.2">
      <c r="A130" s="21"/>
      <c r="B130" s="125" t="s">
        <v>41</v>
      </c>
      <c r="C130" s="116"/>
      <c r="D130" s="3">
        <f t="shared" si="54"/>
        <v>-7.5</v>
      </c>
      <c r="E130" s="69"/>
      <c r="F130" s="9">
        <f t="shared" si="41"/>
        <v>181.01933598375612</v>
      </c>
      <c r="G130" s="6">
        <f t="shared" si="42"/>
        <v>0</v>
      </c>
      <c r="H130" s="6">
        <f t="shared" si="43"/>
        <v>0</v>
      </c>
      <c r="I130" s="6">
        <f t="shared" si="44"/>
        <v>0</v>
      </c>
      <c r="J130" s="22"/>
      <c r="K130" s="21"/>
      <c r="L130" s="21"/>
      <c r="M130" s="41" t="str">
        <f t="shared" si="45"/>
        <v/>
      </c>
      <c r="N130" s="41" t="str">
        <f t="shared" si="46"/>
        <v/>
      </c>
      <c r="O130" s="41" t="str">
        <f t="shared" si="47"/>
        <v/>
      </c>
      <c r="P130" s="41" t="str">
        <f t="shared" si="48"/>
        <v/>
      </c>
      <c r="Q130" s="41" t="str">
        <f t="shared" si="49"/>
        <v/>
      </c>
      <c r="R130" s="41" t="str">
        <f t="shared" si="50"/>
        <v/>
      </c>
      <c r="S130" s="41" t="str">
        <f t="shared" si="51"/>
        <v/>
      </c>
      <c r="T130" s="41" t="str">
        <f t="shared" si="52"/>
        <v/>
      </c>
      <c r="U130" s="41" t="str">
        <f t="shared" si="53"/>
        <v/>
      </c>
      <c r="V130" s="21"/>
      <c r="W130" s="21"/>
      <c r="X130" s="21"/>
    </row>
    <row r="131" spans="1:24" x14ac:dyDescent="0.2">
      <c r="A131" s="21"/>
      <c r="B131" s="125" t="s">
        <v>41</v>
      </c>
      <c r="C131" s="116"/>
      <c r="D131" s="3">
        <f t="shared" si="54"/>
        <v>-7</v>
      </c>
      <c r="E131" s="69"/>
      <c r="F131" s="9">
        <f t="shared" si="41"/>
        <v>128</v>
      </c>
      <c r="G131" s="6">
        <f t="shared" si="42"/>
        <v>0</v>
      </c>
      <c r="H131" s="6">
        <f t="shared" si="43"/>
        <v>0</v>
      </c>
      <c r="I131" s="6">
        <f t="shared" si="44"/>
        <v>0</v>
      </c>
      <c r="J131" s="22"/>
      <c r="K131" s="21"/>
      <c r="L131" s="21"/>
      <c r="M131" s="41" t="str">
        <f t="shared" si="45"/>
        <v/>
      </c>
      <c r="N131" s="41" t="str">
        <f t="shared" si="46"/>
        <v/>
      </c>
      <c r="O131" s="41" t="str">
        <f t="shared" si="47"/>
        <v/>
      </c>
      <c r="P131" s="41" t="str">
        <f t="shared" si="48"/>
        <v/>
      </c>
      <c r="Q131" s="41" t="str">
        <f t="shared" si="49"/>
        <v/>
      </c>
      <c r="R131" s="41" t="str">
        <f t="shared" si="50"/>
        <v/>
      </c>
      <c r="S131" s="41" t="str">
        <f t="shared" si="51"/>
        <v/>
      </c>
      <c r="T131" s="41" t="str">
        <f t="shared" si="52"/>
        <v/>
      </c>
      <c r="U131" s="41" t="str">
        <f t="shared" si="53"/>
        <v/>
      </c>
      <c r="V131" s="21"/>
      <c r="W131" s="21"/>
      <c r="X131" s="21"/>
    </row>
    <row r="132" spans="1:24" x14ac:dyDescent="0.2">
      <c r="A132" s="21"/>
      <c r="B132" s="125" t="s">
        <v>39</v>
      </c>
      <c r="C132" s="116"/>
      <c r="D132" s="3">
        <f t="shared" si="54"/>
        <v>-6.5</v>
      </c>
      <c r="E132" s="69"/>
      <c r="F132" s="2">
        <f t="shared" si="41"/>
        <v>90.509667991878061</v>
      </c>
      <c r="G132" s="6">
        <f t="shared" si="42"/>
        <v>0</v>
      </c>
      <c r="H132" s="6">
        <f t="shared" si="43"/>
        <v>0</v>
      </c>
      <c r="I132" s="6">
        <f t="shared" si="44"/>
        <v>0</v>
      </c>
      <c r="J132" s="23"/>
      <c r="K132" s="21"/>
      <c r="L132" s="21"/>
      <c r="M132" s="41" t="str">
        <f t="shared" si="45"/>
        <v/>
      </c>
      <c r="N132" s="41" t="str">
        <f t="shared" si="46"/>
        <v/>
      </c>
      <c r="O132" s="41" t="str">
        <f t="shared" si="47"/>
        <v/>
      </c>
      <c r="P132" s="41" t="str">
        <f t="shared" si="48"/>
        <v/>
      </c>
      <c r="Q132" s="41" t="str">
        <f t="shared" si="49"/>
        <v/>
      </c>
      <c r="R132" s="41" t="str">
        <f t="shared" si="50"/>
        <v/>
      </c>
      <c r="S132" s="41" t="str">
        <f t="shared" si="51"/>
        <v/>
      </c>
      <c r="T132" s="41" t="str">
        <f t="shared" si="52"/>
        <v/>
      </c>
      <c r="U132" s="41" t="str">
        <f t="shared" si="53"/>
        <v/>
      </c>
      <c r="V132" s="21"/>
      <c r="W132" s="21"/>
      <c r="X132" s="21"/>
    </row>
    <row r="133" spans="1:24" x14ac:dyDescent="0.2">
      <c r="A133" s="21"/>
      <c r="B133" s="125" t="s">
        <v>40</v>
      </c>
      <c r="C133" s="116"/>
      <c r="D133" s="3">
        <f t="shared" si="54"/>
        <v>-6</v>
      </c>
      <c r="E133" s="69"/>
      <c r="F133" s="9">
        <f t="shared" si="41"/>
        <v>64</v>
      </c>
      <c r="G133" s="6">
        <f t="shared" si="42"/>
        <v>0</v>
      </c>
      <c r="H133" s="6">
        <f t="shared" si="43"/>
        <v>0</v>
      </c>
      <c r="I133" s="6">
        <f t="shared" si="44"/>
        <v>0</v>
      </c>
      <c r="J133" s="23"/>
      <c r="K133" s="21"/>
      <c r="L133" s="21"/>
      <c r="M133" s="41" t="str">
        <f t="shared" si="45"/>
        <v/>
      </c>
      <c r="N133" s="41" t="str">
        <f t="shared" si="46"/>
        <v/>
      </c>
      <c r="O133" s="41" t="str">
        <f t="shared" si="47"/>
        <v/>
      </c>
      <c r="P133" s="41" t="str">
        <f t="shared" si="48"/>
        <v/>
      </c>
      <c r="Q133" s="41" t="str">
        <f t="shared" si="49"/>
        <v/>
      </c>
      <c r="R133" s="41" t="str">
        <f t="shared" si="50"/>
        <v/>
      </c>
      <c r="S133" s="41" t="str">
        <f t="shared" si="51"/>
        <v/>
      </c>
      <c r="T133" s="41" t="str">
        <f t="shared" si="52"/>
        <v/>
      </c>
      <c r="U133" s="41" t="str">
        <f t="shared" si="53"/>
        <v/>
      </c>
      <c r="V133" s="21"/>
      <c r="W133" s="21"/>
      <c r="X133" s="21"/>
    </row>
    <row r="134" spans="1:24" x14ac:dyDescent="0.2">
      <c r="A134" s="21"/>
      <c r="B134" s="125" t="s">
        <v>47</v>
      </c>
      <c r="C134" s="116"/>
      <c r="D134" s="3">
        <f t="shared" si="54"/>
        <v>-5.5</v>
      </c>
      <c r="E134" s="69"/>
      <c r="F134" s="8">
        <f t="shared" si="41"/>
        <v>45.254833995939045</v>
      </c>
      <c r="G134" s="6">
        <f t="shared" si="42"/>
        <v>0</v>
      </c>
      <c r="H134" s="6">
        <f t="shared" si="43"/>
        <v>0</v>
      </c>
      <c r="I134" s="6">
        <f t="shared" si="44"/>
        <v>0</v>
      </c>
      <c r="J134" s="23"/>
      <c r="K134" s="21"/>
      <c r="L134" s="21"/>
      <c r="M134" s="41" t="str">
        <f t="shared" si="45"/>
        <v/>
      </c>
      <c r="N134" s="41" t="str">
        <f t="shared" si="46"/>
        <v/>
      </c>
      <c r="O134" s="41" t="str">
        <f t="shared" si="47"/>
        <v/>
      </c>
      <c r="P134" s="41" t="str">
        <f t="shared" si="48"/>
        <v/>
      </c>
      <c r="Q134" s="41" t="str">
        <f t="shared" si="49"/>
        <v/>
      </c>
      <c r="R134" s="41" t="str">
        <f t="shared" si="50"/>
        <v/>
      </c>
      <c r="S134" s="41" t="str">
        <f t="shared" si="51"/>
        <v/>
      </c>
      <c r="T134" s="41" t="str">
        <f t="shared" si="52"/>
        <v/>
      </c>
      <c r="U134" s="41" t="str">
        <f t="shared" si="53"/>
        <v/>
      </c>
      <c r="V134" s="21"/>
      <c r="W134" s="21"/>
      <c r="X134" s="21"/>
    </row>
    <row r="135" spans="1:24" x14ac:dyDescent="0.2">
      <c r="A135" s="21"/>
      <c r="B135" s="125" t="s">
        <v>47</v>
      </c>
      <c r="C135" s="116"/>
      <c r="D135" s="3">
        <f t="shared" si="54"/>
        <v>-5</v>
      </c>
      <c r="E135" s="69"/>
      <c r="F135" s="9">
        <f t="shared" si="41"/>
        <v>32</v>
      </c>
      <c r="G135" s="6">
        <f t="shared" si="42"/>
        <v>0</v>
      </c>
      <c r="H135" s="6">
        <f t="shared" si="43"/>
        <v>0</v>
      </c>
      <c r="I135" s="6">
        <f t="shared" si="44"/>
        <v>0</v>
      </c>
      <c r="J135" s="23"/>
      <c r="K135" s="21"/>
      <c r="L135" s="21"/>
      <c r="M135" s="41" t="str">
        <f t="shared" si="45"/>
        <v/>
      </c>
      <c r="N135" s="41" t="str">
        <f t="shared" si="46"/>
        <v/>
      </c>
      <c r="O135" s="41" t="str">
        <f t="shared" si="47"/>
        <v/>
      </c>
      <c r="P135" s="41" t="str">
        <f t="shared" si="48"/>
        <v/>
      </c>
      <c r="Q135" s="41" t="str">
        <f t="shared" si="49"/>
        <v/>
      </c>
      <c r="R135" s="41" t="str">
        <f t="shared" si="50"/>
        <v/>
      </c>
      <c r="S135" s="41" t="str">
        <f t="shared" si="51"/>
        <v/>
      </c>
      <c r="T135" s="41" t="str">
        <f t="shared" si="52"/>
        <v/>
      </c>
      <c r="U135" s="41" t="str">
        <f t="shared" si="53"/>
        <v/>
      </c>
      <c r="V135" s="21"/>
      <c r="W135" s="21"/>
      <c r="X135" s="21"/>
    </row>
    <row r="136" spans="1:24" x14ac:dyDescent="0.2">
      <c r="A136" s="21"/>
      <c r="B136" s="125" t="s">
        <v>17</v>
      </c>
      <c r="C136" s="116"/>
      <c r="D136" s="3">
        <f t="shared" si="54"/>
        <v>-4.5</v>
      </c>
      <c r="E136" s="69"/>
      <c r="F136" s="2">
        <f t="shared" si="41"/>
        <v>22.627416997969519</v>
      </c>
      <c r="G136" s="6">
        <f t="shared" si="42"/>
        <v>0</v>
      </c>
      <c r="H136" s="6">
        <f t="shared" si="43"/>
        <v>0</v>
      </c>
      <c r="I136" s="6">
        <f t="shared" si="44"/>
        <v>0</v>
      </c>
      <c r="J136" s="23"/>
      <c r="K136" s="21"/>
      <c r="L136" s="21"/>
      <c r="M136" s="41" t="str">
        <f t="shared" si="45"/>
        <v/>
      </c>
      <c r="N136" s="41" t="str">
        <f t="shared" si="46"/>
        <v/>
      </c>
      <c r="O136" s="41" t="str">
        <f t="shared" si="47"/>
        <v/>
      </c>
      <c r="P136" s="41" t="str">
        <f t="shared" si="48"/>
        <v/>
      </c>
      <c r="Q136" s="41" t="str">
        <f t="shared" si="49"/>
        <v/>
      </c>
      <c r="R136" s="41" t="str">
        <f t="shared" si="50"/>
        <v/>
      </c>
      <c r="S136" s="41" t="str">
        <f t="shared" si="51"/>
        <v/>
      </c>
      <c r="T136" s="41" t="str">
        <f t="shared" si="52"/>
        <v/>
      </c>
      <c r="U136" s="41" t="str">
        <f t="shared" si="53"/>
        <v/>
      </c>
      <c r="V136" s="21"/>
      <c r="W136" s="21"/>
      <c r="X136" s="21"/>
    </row>
    <row r="137" spans="1:24" x14ac:dyDescent="0.2">
      <c r="A137" s="21"/>
      <c r="B137" s="125" t="s">
        <v>17</v>
      </c>
      <c r="C137" s="116"/>
      <c r="D137" s="3">
        <f t="shared" si="54"/>
        <v>-4</v>
      </c>
      <c r="E137" s="69"/>
      <c r="F137" s="9">
        <f t="shared" si="41"/>
        <v>16</v>
      </c>
      <c r="G137" s="6">
        <f t="shared" si="42"/>
        <v>0</v>
      </c>
      <c r="H137" s="6">
        <f t="shared" si="43"/>
        <v>0</v>
      </c>
      <c r="I137" s="6">
        <f t="shared" si="44"/>
        <v>0</v>
      </c>
      <c r="J137" s="23"/>
      <c r="K137" s="21"/>
      <c r="L137" s="21"/>
      <c r="M137" s="41" t="str">
        <f t="shared" si="45"/>
        <v/>
      </c>
      <c r="N137" s="41" t="str">
        <f t="shared" si="46"/>
        <v/>
      </c>
      <c r="O137" s="41" t="str">
        <f t="shared" si="47"/>
        <v/>
      </c>
      <c r="P137" s="41" t="str">
        <f t="shared" si="48"/>
        <v/>
      </c>
      <c r="Q137" s="41" t="str">
        <f t="shared" si="49"/>
        <v/>
      </c>
      <c r="R137" s="41" t="str">
        <f t="shared" si="50"/>
        <v/>
      </c>
      <c r="S137" s="41" t="str">
        <f t="shared" si="51"/>
        <v/>
      </c>
      <c r="T137" s="41" t="str">
        <f t="shared" si="52"/>
        <v/>
      </c>
      <c r="U137" s="41" t="str">
        <f t="shared" si="53"/>
        <v/>
      </c>
      <c r="V137" s="21"/>
      <c r="W137" s="21"/>
      <c r="X137" s="21"/>
    </row>
    <row r="138" spans="1:24" x14ac:dyDescent="0.2">
      <c r="A138" s="21"/>
      <c r="B138" s="125" t="s">
        <v>43</v>
      </c>
      <c r="C138" s="116"/>
      <c r="D138" s="3">
        <f t="shared" si="54"/>
        <v>-3.5</v>
      </c>
      <c r="E138" s="69"/>
      <c r="F138" s="2">
        <f t="shared" si="41"/>
        <v>11.313708498984759</v>
      </c>
      <c r="G138" s="6">
        <f t="shared" si="42"/>
        <v>0</v>
      </c>
      <c r="H138" s="6">
        <f t="shared" si="43"/>
        <v>0</v>
      </c>
      <c r="I138" s="6">
        <f t="shared" si="44"/>
        <v>0</v>
      </c>
      <c r="J138" s="23"/>
      <c r="K138" s="21"/>
      <c r="L138" s="21"/>
      <c r="M138" s="41" t="str">
        <f t="shared" si="45"/>
        <v/>
      </c>
      <c r="N138" s="41" t="str">
        <f t="shared" si="46"/>
        <v/>
      </c>
      <c r="O138" s="41" t="str">
        <f t="shared" si="47"/>
        <v/>
      </c>
      <c r="P138" s="41" t="str">
        <f t="shared" si="48"/>
        <v/>
      </c>
      <c r="Q138" s="41" t="str">
        <f t="shared" si="49"/>
        <v/>
      </c>
      <c r="R138" s="41" t="str">
        <f t="shared" si="50"/>
        <v/>
      </c>
      <c r="S138" s="41" t="str">
        <f t="shared" si="51"/>
        <v/>
      </c>
      <c r="T138" s="41" t="str">
        <f t="shared" si="52"/>
        <v/>
      </c>
      <c r="U138" s="41" t="str">
        <f t="shared" si="53"/>
        <v/>
      </c>
      <c r="V138" s="21">
        <f>SUM(E130:E135)</f>
        <v>0</v>
      </c>
      <c r="W138" s="21"/>
      <c r="X138" s="21"/>
    </row>
    <row r="139" spans="1:24" x14ac:dyDescent="0.2">
      <c r="A139" s="21"/>
      <c r="B139" s="125" t="s">
        <v>43</v>
      </c>
      <c r="C139" s="116"/>
      <c r="D139" s="3">
        <f t="shared" si="54"/>
        <v>-3</v>
      </c>
      <c r="E139" s="69"/>
      <c r="F139" s="9">
        <f t="shared" si="41"/>
        <v>8</v>
      </c>
      <c r="G139" s="6">
        <f t="shared" si="42"/>
        <v>0</v>
      </c>
      <c r="H139" s="6">
        <f t="shared" si="43"/>
        <v>0</v>
      </c>
      <c r="I139" s="6">
        <f t="shared" si="44"/>
        <v>0</v>
      </c>
      <c r="J139" s="23"/>
      <c r="K139" s="21"/>
      <c r="L139" s="21"/>
      <c r="M139" s="41" t="str">
        <f t="shared" si="45"/>
        <v/>
      </c>
      <c r="N139" s="41" t="str">
        <f t="shared" si="46"/>
        <v/>
      </c>
      <c r="O139" s="41" t="str">
        <f t="shared" si="47"/>
        <v/>
      </c>
      <c r="P139" s="41" t="str">
        <f t="shared" si="48"/>
        <v/>
      </c>
      <c r="Q139" s="41" t="str">
        <f t="shared" si="49"/>
        <v/>
      </c>
      <c r="R139" s="41" t="str">
        <f t="shared" si="50"/>
        <v/>
      </c>
      <c r="S139" s="41" t="str">
        <f t="shared" si="51"/>
        <v/>
      </c>
      <c r="T139" s="41" t="str">
        <f t="shared" si="52"/>
        <v/>
      </c>
      <c r="U139" s="41" t="str">
        <f t="shared" si="53"/>
        <v/>
      </c>
      <c r="V139" s="21"/>
      <c r="W139" s="21"/>
      <c r="X139" s="21"/>
    </row>
    <row r="140" spans="1:24" x14ac:dyDescent="0.2">
      <c r="A140" s="21"/>
      <c r="B140" s="125" t="s">
        <v>16</v>
      </c>
      <c r="C140" s="116"/>
      <c r="D140" s="3">
        <f t="shared" si="54"/>
        <v>-2.5</v>
      </c>
      <c r="E140" s="69"/>
      <c r="F140" s="8">
        <f t="shared" si="41"/>
        <v>5.6568542494923806</v>
      </c>
      <c r="G140" s="6">
        <f t="shared" si="42"/>
        <v>0</v>
      </c>
      <c r="H140" s="6">
        <f t="shared" si="43"/>
        <v>0</v>
      </c>
      <c r="I140" s="6">
        <f t="shared" si="44"/>
        <v>0</v>
      </c>
      <c r="J140" s="23"/>
      <c r="K140" s="21"/>
      <c r="L140" s="21"/>
      <c r="M140" s="41" t="str">
        <f t="shared" si="45"/>
        <v/>
      </c>
      <c r="N140" s="41" t="str">
        <f t="shared" si="46"/>
        <v/>
      </c>
      <c r="O140" s="41" t="str">
        <f t="shared" si="47"/>
        <v/>
      </c>
      <c r="P140" s="41" t="str">
        <f t="shared" si="48"/>
        <v/>
      </c>
      <c r="Q140" s="41" t="str">
        <f t="shared" si="49"/>
        <v/>
      </c>
      <c r="R140" s="41" t="str">
        <f t="shared" si="50"/>
        <v/>
      </c>
      <c r="S140" s="41" t="str">
        <f t="shared" si="51"/>
        <v/>
      </c>
      <c r="T140" s="41" t="str">
        <f t="shared" si="52"/>
        <v/>
      </c>
      <c r="U140" s="41" t="str">
        <f t="shared" si="53"/>
        <v/>
      </c>
      <c r="V140" s="21"/>
      <c r="W140" s="21"/>
      <c r="X140" s="21"/>
    </row>
    <row r="141" spans="1:24" x14ac:dyDescent="0.2">
      <c r="A141" s="21"/>
      <c r="B141" s="125" t="s">
        <v>16</v>
      </c>
      <c r="C141" s="116"/>
      <c r="D141" s="3">
        <f t="shared" si="54"/>
        <v>-2</v>
      </c>
      <c r="E141" s="69"/>
      <c r="F141" s="9">
        <f t="shared" si="41"/>
        <v>4</v>
      </c>
      <c r="G141" s="6">
        <f t="shared" si="42"/>
        <v>0</v>
      </c>
      <c r="H141" s="6">
        <f t="shared" si="43"/>
        <v>0</v>
      </c>
      <c r="I141" s="6">
        <f t="shared" si="44"/>
        <v>0</v>
      </c>
      <c r="J141" s="23"/>
      <c r="K141" s="21"/>
      <c r="L141" s="21"/>
      <c r="M141" s="41" t="str">
        <f t="shared" si="45"/>
        <v/>
      </c>
      <c r="N141" s="41" t="str">
        <f t="shared" si="46"/>
        <v/>
      </c>
      <c r="O141" s="41" t="str">
        <f t="shared" si="47"/>
        <v/>
      </c>
      <c r="P141" s="41" t="str">
        <f t="shared" si="48"/>
        <v/>
      </c>
      <c r="Q141" s="41" t="str">
        <f t="shared" si="49"/>
        <v/>
      </c>
      <c r="R141" s="41" t="str">
        <f t="shared" si="50"/>
        <v/>
      </c>
      <c r="S141" s="41" t="str">
        <f t="shared" si="51"/>
        <v/>
      </c>
      <c r="T141" s="41" t="str">
        <f t="shared" si="52"/>
        <v/>
      </c>
      <c r="U141" s="41" t="str">
        <f t="shared" si="53"/>
        <v/>
      </c>
      <c r="V141" s="21"/>
      <c r="W141" s="21"/>
      <c r="X141" s="21"/>
    </row>
    <row r="142" spans="1:24" x14ac:dyDescent="0.2">
      <c r="A142" s="21"/>
      <c r="B142" s="125" t="s">
        <v>46</v>
      </c>
      <c r="C142" s="116"/>
      <c r="D142" s="3">
        <f t="shared" si="54"/>
        <v>-1.5</v>
      </c>
      <c r="E142" s="69"/>
      <c r="F142" s="8">
        <f t="shared" si="41"/>
        <v>2.8284271247461898</v>
      </c>
      <c r="G142" s="6">
        <f t="shared" si="42"/>
        <v>0</v>
      </c>
      <c r="H142" s="6">
        <f t="shared" si="43"/>
        <v>0</v>
      </c>
      <c r="I142" s="6">
        <f t="shared" si="44"/>
        <v>0</v>
      </c>
      <c r="J142" s="23"/>
      <c r="K142" s="72"/>
      <c r="L142" s="21"/>
      <c r="M142" s="41" t="str">
        <f t="shared" si="45"/>
        <v/>
      </c>
      <c r="N142" s="41" t="str">
        <f t="shared" si="46"/>
        <v/>
      </c>
      <c r="O142" s="41" t="str">
        <f t="shared" si="47"/>
        <v/>
      </c>
      <c r="P142" s="41" t="str">
        <f t="shared" si="48"/>
        <v/>
      </c>
      <c r="Q142" s="41" t="str">
        <f t="shared" si="49"/>
        <v/>
      </c>
      <c r="R142" s="41" t="str">
        <f t="shared" si="50"/>
        <v/>
      </c>
      <c r="S142" s="41" t="str">
        <f t="shared" si="51"/>
        <v/>
      </c>
      <c r="T142" s="41" t="str">
        <f t="shared" si="52"/>
        <v/>
      </c>
      <c r="U142" s="41" t="str">
        <f t="shared" si="53"/>
        <v/>
      </c>
      <c r="V142" s="21"/>
      <c r="W142" s="21"/>
      <c r="X142" s="21"/>
    </row>
    <row r="143" spans="1:24" x14ac:dyDescent="0.2">
      <c r="A143" s="21"/>
      <c r="B143" s="125" t="s">
        <v>46</v>
      </c>
      <c r="C143" s="116"/>
      <c r="D143" s="3">
        <f t="shared" si="54"/>
        <v>-1</v>
      </c>
      <c r="E143" s="69"/>
      <c r="F143" s="9">
        <f t="shared" si="41"/>
        <v>2</v>
      </c>
      <c r="G143" s="6">
        <f t="shared" si="42"/>
        <v>0</v>
      </c>
      <c r="H143" s="6">
        <f t="shared" si="43"/>
        <v>0</v>
      </c>
      <c r="I143" s="6">
        <f t="shared" si="44"/>
        <v>0</v>
      </c>
      <c r="J143" s="23"/>
      <c r="K143" s="21"/>
      <c r="L143" s="21"/>
      <c r="M143" s="41" t="str">
        <f t="shared" si="45"/>
        <v/>
      </c>
      <c r="N143" s="41" t="str">
        <f t="shared" si="46"/>
        <v/>
      </c>
      <c r="O143" s="41" t="str">
        <f t="shared" si="47"/>
        <v/>
      </c>
      <c r="P143" s="41" t="str">
        <f t="shared" si="48"/>
        <v/>
      </c>
      <c r="Q143" s="41" t="str">
        <f t="shared" si="49"/>
        <v/>
      </c>
      <c r="R143" s="41" t="str">
        <f t="shared" si="50"/>
        <v/>
      </c>
      <c r="S143" s="41" t="str">
        <f t="shared" si="51"/>
        <v/>
      </c>
      <c r="T143" s="41" t="str">
        <f t="shared" si="52"/>
        <v/>
      </c>
      <c r="U143" s="41" t="str">
        <f t="shared" si="53"/>
        <v/>
      </c>
      <c r="V143" s="21"/>
      <c r="W143" s="21"/>
      <c r="X143" s="21"/>
    </row>
    <row r="144" spans="1:24" x14ac:dyDescent="0.2">
      <c r="A144" s="21"/>
      <c r="B144" s="125" t="s">
        <v>45</v>
      </c>
      <c r="C144" s="116"/>
      <c r="D144" s="3">
        <f t="shared" si="54"/>
        <v>-0.5</v>
      </c>
      <c r="E144" s="69"/>
      <c r="F144" s="8">
        <f t="shared" si="41"/>
        <v>1.4142135623730951</v>
      </c>
      <c r="G144" s="6">
        <f t="shared" si="42"/>
        <v>0</v>
      </c>
      <c r="H144" s="6">
        <f t="shared" si="43"/>
        <v>0</v>
      </c>
      <c r="I144" s="6">
        <f t="shared" si="44"/>
        <v>0</v>
      </c>
      <c r="J144" s="23"/>
      <c r="K144" s="21"/>
      <c r="L144" s="21"/>
      <c r="M144" s="41" t="str">
        <f t="shared" si="45"/>
        <v/>
      </c>
      <c r="N144" s="41" t="str">
        <f t="shared" si="46"/>
        <v/>
      </c>
      <c r="O144" s="41" t="str">
        <f t="shared" si="47"/>
        <v/>
      </c>
      <c r="P144" s="41" t="str">
        <f t="shared" si="48"/>
        <v/>
      </c>
      <c r="Q144" s="41" t="str">
        <f t="shared" si="49"/>
        <v/>
      </c>
      <c r="R144" s="41" t="str">
        <f t="shared" si="50"/>
        <v/>
      </c>
      <c r="S144" s="41" t="str">
        <f t="shared" si="51"/>
        <v/>
      </c>
      <c r="T144" s="41" t="str">
        <f t="shared" si="52"/>
        <v/>
      </c>
      <c r="U144" s="41" t="str">
        <f t="shared" si="53"/>
        <v/>
      </c>
      <c r="V144" s="21"/>
      <c r="W144" s="21"/>
      <c r="X144" s="21"/>
    </row>
    <row r="145" spans="1:24" x14ac:dyDescent="0.2">
      <c r="A145" s="21"/>
      <c r="B145" s="125" t="s">
        <v>45</v>
      </c>
      <c r="C145" s="116"/>
      <c r="D145" s="3">
        <f t="shared" si="54"/>
        <v>0</v>
      </c>
      <c r="E145" s="69"/>
      <c r="F145" s="9">
        <f t="shared" si="41"/>
        <v>1</v>
      </c>
      <c r="G145" s="6">
        <f t="shared" si="42"/>
        <v>0</v>
      </c>
      <c r="H145" s="6">
        <f t="shared" si="43"/>
        <v>0</v>
      </c>
      <c r="I145" s="6">
        <f t="shared" si="44"/>
        <v>0</v>
      </c>
      <c r="J145" s="24"/>
      <c r="K145" s="21"/>
      <c r="L145" s="21"/>
      <c r="M145" s="41" t="str">
        <f t="shared" si="45"/>
        <v/>
      </c>
      <c r="N145" s="41" t="str">
        <f t="shared" si="46"/>
        <v/>
      </c>
      <c r="O145" s="41" t="str">
        <f t="shared" si="47"/>
        <v/>
      </c>
      <c r="P145" s="41" t="str">
        <f t="shared" si="48"/>
        <v/>
      </c>
      <c r="Q145" s="41" t="str">
        <f t="shared" si="49"/>
        <v/>
      </c>
      <c r="R145" s="41" t="str">
        <f t="shared" si="50"/>
        <v/>
      </c>
      <c r="S145" s="41" t="str">
        <f t="shared" si="51"/>
        <v/>
      </c>
      <c r="T145" s="41" t="str">
        <f t="shared" si="52"/>
        <v/>
      </c>
      <c r="U145" s="41" t="str">
        <f t="shared" si="53"/>
        <v/>
      </c>
      <c r="V145" s="21"/>
      <c r="W145" s="21"/>
      <c r="X145" s="21"/>
    </row>
    <row r="146" spans="1:24" x14ac:dyDescent="0.2">
      <c r="A146" s="21"/>
      <c r="B146" s="125" t="s">
        <v>18</v>
      </c>
      <c r="C146" s="116"/>
      <c r="D146" s="3">
        <f t="shared" si="54"/>
        <v>0.5</v>
      </c>
      <c r="E146" s="69"/>
      <c r="F146" s="8">
        <f t="shared" si="41"/>
        <v>0.70710678118654746</v>
      </c>
      <c r="G146" s="6">
        <f t="shared" si="42"/>
        <v>0</v>
      </c>
      <c r="H146" s="6">
        <f t="shared" si="43"/>
        <v>0</v>
      </c>
      <c r="I146" s="6">
        <f t="shared" si="44"/>
        <v>0</v>
      </c>
      <c r="J146" s="24"/>
      <c r="K146" s="21"/>
      <c r="L146" s="21"/>
      <c r="M146" s="41" t="str">
        <f t="shared" si="45"/>
        <v/>
      </c>
      <c r="N146" s="41" t="str">
        <f t="shared" si="46"/>
        <v/>
      </c>
      <c r="O146" s="41" t="str">
        <f t="shared" si="47"/>
        <v/>
      </c>
      <c r="P146" s="41" t="str">
        <f t="shared" si="48"/>
        <v/>
      </c>
      <c r="Q146" s="41" t="str">
        <f t="shared" si="49"/>
        <v/>
      </c>
      <c r="R146" s="41" t="str">
        <f t="shared" si="50"/>
        <v/>
      </c>
      <c r="S146" s="41" t="str">
        <f t="shared" si="51"/>
        <v/>
      </c>
      <c r="T146" s="41" t="str">
        <f t="shared" si="52"/>
        <v/>
      </c>
      <c r="U146" s="41" t="str">
        <f t="shared" si="53"/>
        <v/>
      </c>
      <c r="V146" s="21"/>
      <c r="W146" s="21"/>
      <c r="X146" s="21"/>
    </row>
    <row r="147" spans="1:24" x14ac:dyDescent="0.2">
      <c r="A147" s="21"/>
      <c r="B147" s="125" t="s">
        <v>18</v>
      </c>
      <c r="C147" s="116"/>
      <c r="D147" s="3">
        <f t="shared" si="54"/>
        <v>1</v>
      </c>
      <c r="E147" s="69"/>
      <c r="F147" s="2">
        <f t="shared" si="41"/>
        <v>0.5</v>
      </c>
      <c r="G147" s="6">
        <f t="shared" si="42"/>
        <v>0</v>
      </c>
      <c r="H147" s="6">
        <f t="shared" si="43"/>
        <v>0</v>
      </c>
      <c r="I147" s="6">
        <f t="shared" si="44"/>
        <v>0</v>
      </c>
      <c r="J147" s="25"/>
      <c r="K147" s="21"/>
      <c r="L147" s="21"/>
      <c r="M147" s="41" t="str">
        <f t="shared" si="45"/>
        <v/>
      </c>
      <c r="N147" s="41" t="str">
        <f t="shared" si="46"/>
        <v/>
      </c>
      <c r="O147" s="41" t="str">
        <f t="shared" si="47"/>
        <v/>
      </c>
      <c r="P147" s="41" t="str">
        <f t="shared" si="48"/>
        <v/>
      </c>
      <c r="Q147" s="41" t="str">
        <f t="shared" si="49"/>
        <v/>
      </c>
      <c r="R147" s="41" t="str">
        <f t="shared" si="50"/>
        <v/>
      </c>
      <c r="S147" s="41" t="str">
        <f t="shared" si="51"/>
        <v/>
      </c>
      <c r="T147" s="41" t="str">
        <f t="shared" si="52"/>
        <v/>
      </c>
      <c r="U147" s="41" t="str">
        <f t="shared" si="53"/>
        <v/>
      </c>
      <c r="V147" s="21"/>
      <c r="W147" s="21"/>
      <c r="X147" s="21"/>
    </row>
    <row r="148" spans="1:24" x14ac:dyDescent="0.2">
      <c r="A148" s="21"/>
      <c r="B148" s="125" t="s">
        <v>44</v>
      </c>
      <c r="C148" s="116"/>
      <c r="D148" s="3">
        <f t="shared" si="54"/>
        <v>1.5</v>
      </c>
      <c r="E148" s="69"/>
      <c r="F148" s="8">
        <f t="shared" si="41"/>
        <v>0.35355339059327379</v>
      </c>
      <c r="G148" s="6">
        <f t="shared" si="42"/>
        <v>0</v>
      </c>
      <c r="H148" s="6">
        <f t="shared" si="43"/>
        <v>0</v>
      </c>
      <c r="I148" s="6">
        <f t="shared" si="44"/>
        <v>0</v>
      </c>
      <c r="J148" s="25"/>
      <c r="K148" s="21"/>
      <c r="L148" s="21"/>
      <c r="M148" s="41" t="str">
        <f t="shared" si="45"/>
        <v/>
      </c>
      <c r="N148" s="41" t="str">
        <f t="shared" si="46"/>
        <v/>
      </c>
      <c r="O148" s="41" t="str">
        <f t="shared" si="47"/>
        <v/>
      </c>
      <c r="P148" s="41" t="str">
        <f t="shared" si="48"/>
        <v/>
      </c>
      <c r="Q148" s="41" t="str">
        <f t="shared" si="49"/>
        <v/>
      </c>
      <c r="R148" s="41" t="str">
        <f t="shared" si="50"/>
        <v/>
      </c>
      <c r="S148" s="41" t="str">
        <f t="shared" si="51"/>
        <v/>
      </c>
      <c r="T148" s="41" t="str">
        <f t="shared" si="52"/>
        <v/>
      </c>
      <c r="U148" s="41" t="str">
        <f t="shared" si="53"/>
        <v/>
      </c>
      <c r="V148" s="21"/>
      <c r="W148" s="21"/>
      <c r="X148" s="21"/>
    </row>
    <row r="149" spans="1:24" x14ac:dyDescent="0.2">
      <c r="A149" s="21"/>
      <c r="B149" s="125" t="s">
        <v>44</v>
      </c>
      <c r="C149" s="116"/>
      <c r="D149" s="3">
        <f t="shared" si="54"/>
        <v>2</v>
      </c>
      <c r="E149" s="69"/>
      <c r="F149" s="11">
        <f t="shared" si="41"/>
        <v>0.25</v>
      </c>
      <c r="G149" s="6">
        <f t="shared" si="42"/>
        <v>0</v>
      </c>
      <c r="H149" s="6">
        <f t="shared" si="43"/>
        <v>0</v>
      </c>
      <c r="I149" s="6">
        <f t="shared" si="44"/>
        <v>0</v>
      </c>
      <c r="J149" s="25"/>
      <c r="K149" s="21"/>
      <c r="L149" s="21"/>
      <c r="M149" s="41" t="str">
        <f t="shared" si="45"/>
        <v/>
      </c>
      <c r="N149" s="41" t="str">
        <f t="shared" si="46"/>
        <v/>
      </c>
      <c r="O149" s="41" t="str">
        <f t="shared" si="47"/>
        <v/>
      </c>
      <c r="P149" s="41" t="str">
        <f t="shared" si="48"/>
        <v/>
      </c>
      <c r="Q149" s="41" t="str">
        <f t="shared" si="49"/>
        <v/>
      </c>
      <c r="R149" s="41" t="str">
        <f t="shared" si="50"/>
        <v/>
      </c>
      <c r="S149" s="41" t="str">
        <f t="shared" si="51"/>
        <v/>
      </c>
      <c r="T149" s="41" t="str">
        <f t="shared" si="52"/>
        <v/>
      </c>
      <c r="U149" s="41" t="str">
        <f t="shared" si="53"/>
        <v/>
      </c>
      <c r="V149" s="21"/>
      <c r="W149" s="21"/>
      <c r="X149" s="21"/>
    </row>
    <row r="150" spans="1:24" x14ac:dyDescent="0.2">
      <c r="A150" s="21"/>
      <c r="B150" s="125" t="s">
        <v>19</v>
      </c>
      <c r="C150" s="116"/>
      <c r="D150" s="3">
        <f t="shared" si="54"/>
        <v>2.5</v>
      </c>
      <c r="E150" s="69"/>
      <c r="F150" s="11">
        <f t="shared" si="41"/>
        <v>0.17677669529663687</v>
      </c>
      <c r="G150" s="6">
        <f t="shared" si="42"/>
        <v>0</v>
      </c>
      <c r="H150" s="6">
        <f t="shared" si="43"/>
        <v>0</v>
      </c>
      <c r="I150" s="6">
        <f t="shared" si="44"/>
        <v>0</v>
      </c>
      <c r="J150" s="25"/>
      <c r="K150" s="21"/>
      <c r="L150" s="21"/>
      <c r="M150" s="41" t="str">
        <f t="shared" si="45"/>
        <v/>
      </c>
      <c r="N150" s="41" t="str">
        <f t="shared" si="46"/>
        <v/>
      </c>
      <c r="O150" s="41" t="str">
        <f t="shared" si="47"/>
        <v/>
      </c>
      <c r="P150" s="41" t="str">
        <f t="shared" si="48"/>
        <v/>
      </c>
      <c r="Q150" s="41" t="str">
        <f t="shared" si="49"/>
        <v/>
      </c>
      <c r="R150" s="41" t="str">
        <f t="shared" si="50"/>
        <v/>
      </c>
      <c r="S150" s="41" t="str">
        <f t="shared" si="51"/>
        <v/>
      </c>
      <c r="T150" s="41" t="str">
        <f t="shared" si="52"/>
        <v/>
      </c>
      <c r="U150" s="41" t="str">
        <f t="shared" si="53"/>
        <v/>
      </c>
      <c r="V150" s="21"/>
      <c r="W150" s="21"/>
      <c r="X150" s="21"/>
    </row>
    <row r="151" spans="1:24" x14ac:dyDescent="0.2">
      <c r="A151" s="21"/>
      <c r="B151" s="125" t="s">
        <v>19</v>
      </c>
      <c r="C151" s="116"/>
      <c r="D151" s="3">
        <f t="shared" si="54"/>
        <v>3</v>
      </c>
      <c r="E151" s="69"/>
      <c r="F151" s="11">
        <f t="shared" si="41"/>
        <v>0.125</v>
      </c>
      <c r="G151" s="6">
        <f t="shared" si="42"/>
        <v>0</v>
      </c>
      <c r="H151" s="6">
        <f t="shared" si="43"/>
        <v>0</v>
      </c>
      <c r="I151" s="6">
        <f t="shared" si="44"/>
        <v>0</v>
      </c>
      <c r="J151" s="25"/>
      <c r="K151" s="21"/>
      <c r="L151" s="21"/>
      <c r="M151" s="41" t="str">
        <f t="shared" si="45"/>
        <v/>
      </c>
      <c r="N151" s="41" t="str">
        <f t="shared" si="46"/>
        <v/>
      </c>
      <c r="O151" s="41" t="str">
        <f t="shared" si="47"/>
        <v/>
      </c>
      <c r="P151" s="41" t="str">
        <f t="shared" si="48"/>
        <v/>
      </c>
      <c r="Q151" s="41" t="str">
        <f t="shared" si="49"/>
        <v/>
      </c>
      <c r="R151" s="41" t="str">
        <f t="shared" si="50"/>
        <v/>
      </c>
      <c r="S151" s="41" t="str">
        <f t="shared" si="51"/>
        <v/>
      </c>
      <c r="T151" s="41" t="str">
        <f t="shared" si="52"/>
        <v/>
      </c>
      <c r="U151" s="41" t="str">
        <f t="shared" si="53"/>
        <v/>
      </c>
      <c r="V151" s="21"/>
      <c r="W151" s="21"/>
      <c r="X151" s="21"/>
    </row>
    <row r="152" spans="1:24" x14ac:dyDescent="0.2">
      <c r="A152" s="21"/>
      <c r="B152" s="125" t="s">
        <v>48</v>
      </c>
      <c r="C152" s="116"/>
      <c r="D152" s="3">
        <f t="shared" si="54"/>
        <v>3.5</v>
      </c>
      <c r="E152" s="69"/>
      <c r="F152" s="11">
        <f t="shared" si="41"/>
        <v>8.8388347648318447E-2</v>
      </c>
      <c r="G152" s="6">
        <f t="shared" si="42"/>
        <v>0</v>
      </c>
      <c r="H152" s="6">
        <f t="shared" si="43"/>
        <v>0</v>
      </c>
      <c r="I152" s="6">
        <f t="shared" si="44"/>
        <v>0</v>
      </c>
      <c r="J152" s="25"/>
      <c r="K152" s="21"/>
      <c r="L152" s="21"/>
      <c r="M152" s="41" t="str">
        <f t="shared" si="45"/>
        <v/>
      </c>
      <c r="N152" s="41" t="str">
        <f t="shared" si="46"/>
        <v/>
      </c>
      <c r="O152" s="41" t="str">
        <f t="shared" si="47"/>
        <v/>
      </c>
      <c r="P152" s="41" t="str">
        <f t="shared" si="48"/>
        <v/>
      </c>
      <c r="Q152" s="41" t="str">
        <f t="shared" si="49"/>
        <v/>
      </c>
      <c r="R152" s="41" t="str">
        <f t="shared" si="50"/>
        <v/>
      </c>
      <c r="S152" s="41" t="str">
        <f t="shared" si="51"/>
        <v/>
      </c>
      <c r="T152" s="41" t="str">
        <f t="shared" si="52"/>
        <v/>
      </c>
      <c r="U152" s="41" t="str">
        <f t="shared" si="53"/>
        <v/>
      </c>
      <c r="V152" s="21"/>
      <c r="W152" s="21"/>
      <c r="X152" s="21"/>
    </row>
    <row r="153" spans="1:24" x14ac:dyDescent="0.2">
      <c r="A153" s="21"/>
      <c r="B153" s="125" t="s">
        <v>48</v>
      </c>
      <c r="C153" s="116"/>
      <c r="D153" s="3">
        <f t="shared" si="54"/>
        <v>4</v>
      </c>
      <c r="E153" s="69"/>
      <c r="F153" s="11">
        <f t="shared" si="41"/>
        <v>6.25E-2</v>
      </c>
      <c r="G153" s="6">
        <f t="shared" si="42"/>
        <v>0</v>
      </c>
      <c r="H153" s="6">
        <f t="shared" si="43"/>
        <v>0</v>
      </c>
      <c r="I153" s="6">
        <f t="shared" si="44"/>
        <v>0</v>
      </c>
      <c r="J153" s="25"/>
      <c r="K153" s="21"/>
      <c r="L153" s="21"/>
      <c r="M153" s="41" t="str">
        <f t="shared" si="45"/>
        <v/>
      </c>
      <c r="N153" s="41" t="str">
        <f t="shared" si="46"/>
        <v/>
      </c>
      <c r="O153" s="41" t="str">
        <f t="shared" si="47"/>
        <v/>
      </c>
      <c r="P153" s="41" t="str">
        <f t="shared" si="48"/>
        <v/>
      </c>
      <c r="Q153" s="41" t="str">
        <f t="shared" si="49"/>
        <v/>
      </c>
      <c r="R153" s="41" t="str">
        <f t="shared" si="50"/>
        <v/>
      </c>
      <c r="S153" s="41" t="str">
        <f t="shared" si="51"/>
        <v/>
      </c>
      <c r="T153" s="41" t="str">
        <f t="shared" si="52"/>
        <v/>
      </c>
      <c r="U153" s="41" t="str">
        <f t="shared" si="53"/>
        <v/>
      </c>
      <c r="V153" s="21"/>
      <c r="W153" s="21"/>
      <c r="X153" s="21"/>
    </row>
    <row r="154" spans="1:24" x14ac:dyDescent="0.2">
      <c r="A154" s="21"/>
      <c r="B154" s="125" t="s">
        <v>20</v>
      </c>
      <c r="C154" s="116"/>
      <c r="D154" s="3">
        <f t="shared" si="54"/>
        <v>4.5</v>
      </c>
      <c r="E154" s="69"/>
      <c r="F154" s="11">
        <f t="shared" si="41"/>
        <v>4.4194173824159223E-2</v>
      </c>
      <c r="G154" s="6">
        <f t="shared" si="42"/>
        <v>0</v>
      </c>
      <c r="H154" s="6">
        <f t="shared" si="43"/>
        <v>0</v>
      </c>
      <c r="I154" s="6">
        <f t="shared" si="44"/>
        <v>0</v>
      </c>
      <c r="J154" s="25"/>
      <c r="K154" s="21"/>
      <c r="L154" s="21"/>
      <c r="M154" s="41" t="str">
        <f t="shared" si="45"/>
        <v/>
      </c>
      <c r="N154" s="41" t="str">
        <f t="shared" si="46"/>
        <v/>
      </c>
      <c r="O154" s="41" t="str">
        <f t="shared" si="47"/>
        <v/>
      </c>
      <c r="P154" s="41" t="str">
        <f t="shared" si="48"/>
        <v/>
      </c>
      <c r="Q154" s="41" t="str">
        <f t="shared" si="49"/>
        <v/>
      </c>
      <c r="R154" s="41" t="str">
        <f t="shared" si="50"/>
        <v/>
      </c>
      <c r="S154" s="41" t="str">
        <f t="shared" si="51"/>
        <v/>
      </c>
      <c r="T154" s="41" t="str">
        <f t="shared" si="52"/>
        <v/>
      </c>
      <c r="U154" s="41" t="str">
        <f t="shared" si="53"/>
        <v/>
      </c>
      <c r="V154" s="21"/>
      <c r="W154" s="21"/>
      <c r="X154" s="21"/>
    </row>
    <row r="155" spans="1:24" x14ac:dyDescent="0.2">
      <c r="A155" s="21"/>
      <c r="B155" s="125" t="s">
        <v>20</v>
      </c>
      <c r="C155" s="116"/>
      <c r="D155" s="3">
        <f t="shared" si="54"/>
        <v>5</v>
      </c>
      <c r="E155" s="69"/>
      <c r="F155" s="11">
        <f t="shared" si="41"/>
        <v>3.125E-2</v>
      </c>
      <c r="G155" s="6">
        <f t="shared" si="42"/>
        <v>0</v>
      </c>
      <c r="H155" s="6">
        <f t="shared" si="43"/>
        <v>0</v>
      </c>
      <c r="I155" s="6">
        <f t="shared" si="44"/>
        <v>0</v>
      </c>
      <c r="J155" s="25"/>
      <c r="K155" s="21"/>
      <c r="L155" s="21"/>
      <c r="M155" s="41" t="str">
        <f t="shared" si="45"/>
        <v/>
      </c>
      <c r="N155" s="41" t="str">
        <f t="shared" si="46"/>
        <v/>
      </c>
      <c r="O155" s="41" t="str">
        <f t="shared" si="47"/>
        <v/>
      </c>
      <c r="P155" s="41" t="str">
        <f t="shared" si="48"/>
        <v/>
      </c>
      <c r="Q155" s="41" t="str">
        <f t="shared" si="49"/>
        <v/>
      </c>
      <c r="R155" s="41" t="str">
        <f t="shared" si="50"/>
        <v/>
      </c>
      <c r="S155" s="41" t="str">
        <f t="shared" si="51"/>
        <v/>
      </c>
      <c r="T155" s="41" t="str">
        <f t="shared" si="52"/>
        <v/>
      </c>
      <c r="U155" s="41" t="str">
        <f t="shared" si="53"/>
        <v/>
      </c>
      <c r="V155" s="21"/>
      <c r="W155" s="21"/>
      <c r="X155" s="21"/>
    </row>
    <row r="156" spans="1:24" x14ac:dyDescent="0.2">
      <c r="A156" s="21"/>
      <c r="B156" s="125" t="s">
        <v>49</v>
      </c>
      <c r="C156" s="116"/>
      <c r="D156" s="3">
        <f t="shared" si="54"/>
        <v>5.5</v>
      </c>
      <c r="E156" s="69"/>
      <c r="F156" s="11">
        <f t="shared" si="41"/>
        <v>2.2097086912079608E-2</v>
      </c>
      <c r="G156" s="6">
        <f t="shared" si="42"/>
        <v>0</v>
      </c>
      <c r="H156" s="6">
        <f t="shared" si="43"/>
        <v>0</v>
      </c>
      <c r="I156" s="6">
        <f t="shared" si="44"/>
        <v>0</v>
      </c>
      <c r="J156" s="25"/>
      <c r="K156" s="21"/>
      <c r="L156" s="21"/>
      <c r="M156" s="41" t="str">
        <f t="shared" si="45"/>
        <v/>
      </c>
      <c r="N156" s="41" t="str">
        <f t="shared" si="46"/>
        <v/>
      </c>
      <c r="O156" s="41" t="str">
        <f t="shared" si="47"/>
        <v/>
      </c>
      <c r="P156" s="41" t="str">
        <f t="shared" si="48"/>
        <v/>
      </c>
      <c r="Q156" s="41" t="str">
        <f t="shared" si="49"/>
        <v/>
      </c>
      <c r="R156" s="41" t="str">
        <f t="shared" si="50"/>
        <v/>
      </c>
      <c r="S156" s="41" t="str">
        <f t="shared" si="51"/>
        <v/>
      </c>
      <c r="T156" s="41" t="str">
        <f t="shared" si="52"/>
        <v/>
      </c>
      <c r="U156" s="41" t="str">
        <f t="shared" si="53"/>
        <v/>
      </c>
      <c r="V156" s="21"/>
      <c r="W156" s="21"/>
      <c r="X156" s="21"/>
    </row>
    <row r="157" spans="1:24" x14ac:dyDescent="0.2">
      <c r="A157" s="21"/>
      <c r="B157" s="125" t="s">
        <v>50</v>
      </c>
      <c r="C157" s="116"/>
      <c r="D157" s="3">
        <f t="shared" si="54"/>
        <v>6</v>
      </c>
      <c r="E157" s="69"/>
      <c r="F157" s="11">
        <f t="shared" si="41"/>
        <v>1.5625E-2</v>
      </c>
      <c r="G157" s="6">
        <f t="shared" si="42"/>
        <v>0</v>
      </c>
      <c r="H157" s="6">
        <f t="shared" si="43"/>
        <v>0</v>
      </c>
      <c r="I157" s="6">
        <f t="shared" si="44"/>
        <v>0</v>
      </c>
      <c r="J157" s="25"/>
      <c r="K157" s="21"/>
      <c r="L157" s="21"/>
      <c r="M157" s="41" t="str">
        <f t="shared" si="45"/>
        <v/>
      </c>
      <c r="N157" s="41" t="str">
        <f t="shared" si="46"/>
        <v/>
      </c>
      <c r="O157" s="41" t="str">
        <f t="shared" si="47"/>
        <v/>
      </c>
      <c r="P157" s="41" t="str">
        <f t="shared" si="48"/>
        <v/>
      </c>
      <c r="Q157" s="41" t="str">
        <f t="shared" si="49"/>
        <v/>
      </c>
      <c r="R157" s="41" t="str">
        <f t="shared" si="50"/>
        <v/>
      </c>
      <c r="S157" s="41" t="str">
        <f t="shared" si="51"/>
        <v/>
      </c>
      <c r="T157" s="41" t="str">
        <f t="shared" si="52"/>
        <v/>
      </c>
      <c r="U157" s="41" t="str">
        <f t="shared" si="53"/>
        <v/>
      </c>
      <c r="V157" s="21"/>
      <c r="W157" s="21"/>
      <c r="X157" s="21"/>
    </row>
    <row r="158" spans="1:24" x14ac:dyDescent="0.2">
      <c r="A158" s="21"/>
      <c r="B158" s="125" t="s">
        <v>21</v>
      </c>
      <c r="C158" s="116"/>
      <c r="D158" s="3">
        <f t="shared" si="54"/>
        <v>6.5</v>
      </c>
      <c r="E158" s="69"/>
      <c r="F158" s="11">
        <f t="shared" si="41"/>
        <v>1.1048543456039808E-2</v>
      </c>
      <c r="G158" s="6">
        <f t="shared" si="42"/>
        <v>0</v>
      </c>
      <c r="H158" s="6">
        <f t="shared" si="43"/>
        <v>0</v>
      </c>
      <c r="I158" s="6">
        <f t="shared" si="44"/>
        <v>0</v>
      </c>
      <c r="J158" s="25"/>
      <c r="K158" s="21"/>
      <c r="L158" s="21"/>
      <c r="M158" s="41" t="str">
        <f t="shared" si="45"/>
        <v/>
      </c>
      <c r="N158" s="41" t="str">
        <f t="shared" si="46"/>
        <v/>
      </c>
      <c r="O158" s="41" t="str">
        <f t="shared" si="47"/>
        <v/>
      </c>
      <c r="P158" s="41" t="str">
        <f t="shared" si="48"/>
        <v/>
      </c>
      <c r="Q158" s="41" t="str">
        <f t="shared" si="49"/>
        <v/>
      </c>
      <c r="R158" s="41" t="str">
        <f t="shared" si="50"/>
        <v/>
      </c>
      <c r="S158" s="41" t="str">
        <f t="shared" si="51"/>
        <v/>
      </c>
      <c r="T158" s="41" t="str">
        <f t="shared" si="52"/>
        <v/>
      </c>
      <c r="U158" s="41" t="str">
        <f t="shared" si="53"/>
        <v/>
      </c>
      <c r="V158" s="21"/>
      <c r="W158" s="21"/>
      <c r="X158" s="21"/>
    </row>
    <row r="159" spans="1:24" x14ac:dyDescent="0.2">
      <c r="A159" s="21"/>
      <c r="B159" s="125" t="s">
        <v>21</v>
      </c>
      <c r="C159" s="116"/>
      <c r="D159" s="3">
        <f t="shared" si="54"/>
        <v>7</v>
      </c>
      <c r="E159" s="69"/>
      <c r="F159" s="11">
        <f t="shared" si="41"/>
        <v>7.8125E-3</v>
      </c>
      <c r="G159" s="6">
        <f t="shared" si="42"/>
        <v>0</v>
      </c>
      <c r="H159" s="6">
        <f t="shared" si="43"/>
        <v>0</v>
      </c>
      <c r="I159" s="6">
        <f t="shared" si="44"/>
        <v>0</v>
      </c>
      <c r="J159" s="21"/>
      <c r="K159" s="21"/>
      <c r="L159" s="21"/>
      <c r="M159" s="41" t="str">
        <f t="shared" si="45"/>
        <v/>
      </c>
      <c r="N159" s="41" t="str">
        <f t="shared" si="46"/>
        <v/>
      </c>
      <c r="O159" s="41" t="str">
        <f t="shared" si="47"/>
        <v/>
      </c>
      <c r="P159" s="41" t="str">
        <f t="shared" si="48"/>
        <v/>
      </c>
      <c r="Q159" s="41" t="str">
        <f t="shared" si="49"/>
        <v/>
      </c>
      <c r="R159" s="41" t="str">
        <f t="shared" si="50"/>
        <v/>
      </c>
      <c r="S159" s="41" t="str">
        <f t="shared" si="51"/>
        <v/>
      </c>
      <c r="T159" s="41" t="str">
        <f t="shared" si="52"/>
        <v/>
      </c>
      <c r="U159" s="41" t="str">
        <f t="shared" si="53"/>
        <v/>
      </c>
      <c r="V159" s="21"/>
      <c r="W159" s="21"/>
      <c r="X159" s="21"/>
    </row>
    <row r="160" spans="1:24" x14ac:dyDescent="0.2">
      <c r="A160" s="21"/>
      <c r="B160" s="125" t="s">
        <v>51</v>
      </c>
      <c r="C160" s="116"/>
      <c r="D160" s="3">
        <f t="shared" si="54"/>
        <v>7.5</v>
      </c>
      <c r="E160" s="69"/>
      <c r="F160" s="11">
        <f t="shared" si="41"/>
        <v>5.5242717280199038E-3</v>
      </c>
      <c r="G160" s="6">
        <f t="shared" si="42"/>
        <v>0</v>
      </c>
      <c r="H160" s="6">
        <f t="shared" si="43"/>
        <v>0</v>
      </c>
      <c r="I160" s="6">
        <f t="shared" si="44"/>
        <v>0</v>
      </c>
      <c r="J160" s="21"/>
      <c r="K160" s="21"/>
      <c r="L160" s="21"/>
      <c r="M160" s="41" t="str">
        <f t="shared" si="45"/>
        <v/>
      </c>
      <c r="N160" s="41" t="str">
        <f t="shared" si="46"/>
        <v/>
      </c>
      <c r="O160" s="41" t="str">
        <f t="shared" si="47"/>
        <v/>
      </c>
      <c r="P160" s="41" t="str">
        <f t="shared" si="48"/>
        <v/>
      </c>
      <c r="Q160" s="41" t="str">
        <f t="shared" si="49"/>
        <v/>
      </c>
      <c r="R160" s="41" t="str">
        <f t="shared" si="50"/>
        <v/>
      </c>
      <c r="S160" s="41" t="str">
        <f t="shared" si="51"/>
        <v/>
      </c>
      <c r="T160" s="41" t="str">
        <f t="shared" si="52"/>
        <v/>
      </c>
      <c r="U160" s="41" t="str">
        <f t="shared" si="53"/>
        <v/>
      </c>
      <c r="V160" s="21"/>
      <c r="W160" s="21"/>
      <c r="X160" s="21"/>
    </row>
    <row r="161" spans="1:24" x14ac:dyDescent="0.2">
      <c r="A161" s="21"/>
      <c r="B161" s="125" t="s">
        <v>51</v>
      </c>
      <c r="C161" s="116"/>
      <c r="D161" s="3">
        <f t="shared" si="54"/>
        <v>8</v>
      </c>
      <c r="E161" s="69"/>
      <c r="F161" s="11">
        <f t="shared" si="41"/>
        <v>3.90625E-3</v>
      </c>
      <c r="G161" s="6">
        <f t="shared" si="42"/>
        <v>0</v>
      </c>
      <c r="H161" s="6">
        <f t="shared" si="43"/>
        <v>0</v>
      </c>
      <c r="I161" s="6">
        <f t="shared" si="44"/>
        <v>0</v>
      </c>
      <c r="J161" s="21"/>
      <c r="K161" s="21"/>
      <c r="L161" s="21"/>
      <c r="M161" s="41" t="str">
        <f t="shared" si="45"/>
        <v/>
      </c>
      <c r="N161" s="41" t="str">
        <f t="shared" si="46"/>
        <v/>
      </c>
      <c r="O161" s="41" t="str">
        <f t="shared" si="47"/>
        <v/>
      </c>
      <c r="P161" s="41" t="str">
        <f t="shared" si="48"/>
        <v/>
      </c>
      <c r="Q161" s="41" t="str">
        <f t="shared" si="49"/>
        <v/>
      </c>
      <c r="R161" s="41" t="str">
        <f t="shared" si="50"/>
        <v/>
      </c>
      <c r="S161" s="41" t="str">
        <f t="shared" si="51"/>
        <v/>
      </c>
      <c r="T161" s="41" t="str">
        <f t="shared" si="52"/>
        <v/>
      </c>
      <c r="U161" s="41" t="str">
        <f t="shared" si="53"/>
        <v/>
      </c>
      <c r="V161" s="21"/>
      <c r="W161" s="21"/>
      <c r="X161" s="21"/>
    </row>
    <row r="162" spans="1:24" x14ac:dyDescent="0.2">
      <c r="A162" s="21"/>
      <c r="B162" s="125" t="s">
        <v>22</v>
      </c>
      <c r="C162" s="116"/>
      <c r="D162" s="3">
        <f t="shared" si="54"/>
        <v>8.5</v>
      </c>
      <c r="E162" s="69"/>
      <c r="F162" s="11">
        <f t="shared" si="41"/>
        <v>2.7621358640099515E-3</v>
      </c>
      <c r="G162" s="6">
        <f t="shared" si="42"/>
        <v>0</v>
      </c>
      <c r="H162" s="6">
        <f t="shared" si="43"/>
        <v>0</v>
      </c>
      <c r="I162" s="6">
        <f t="shared" si="44"/>
        <v>0</v>
      </c>
      <c r="J162" s="21"/>
      <c r="K162" s="21"/>
      <c r="L162" s="21"/>
      <c r="M162" s="41" t="str">
        <f t="shared" si="45"/>
        <v/>
      </c>
      <c r="N162" s="41" t="str">
        <f t="shared" si="46"/>
        <v/>
      </c>
      <c r="O162" s="41" t="str">
        <f t="shared" si="47"/>
        <v/>
      </c>
      <c r="P162" s="41" t="str">
        <f t="shared" si="48"/>
        <v/>
      </c>
      <c r="Q162" s="41" t="str">
        <f t="shared" si="49"/>
        <v/>
      </c>
      <c r="R162" s="41" t="str">
        <f t="shared" si="50"/>
        <v/>
      </c>
      <c r="S162" s="41" t="str">
        <f t="shared" si="51"/>
        <v/>
      </c>
      <c r="T162" s="41" t="str">
        <f t="shared" si="52"/>
        <v/>
      </c>
      <c r="U162" s="41" t="str">
        <f t="shared" si="53"/>
        <v/>
      </c>
      <c r="V162" s="21"/>
      <c r="W162" s="21"/>
      <c r="X162" s="21"/>
    </row>
    <row r="163" spans="1:24" x14ac:dyDescent="0.2">
      <c r="A163" s="21"/>
      <c r="B163" s="125" t="s">
        <v>22</v>
      </c>
      <c r="C163" s="116"/>
      <c r="D163" s="3">
        <f t="shared" si="54"/>
        <v>9</v>
      </c>
      <c r="E163" s="69"/>
      <c r="F163" s="11">
        <f t="shared" si="41"/>
        <v>1.953125E-3</v>
      </c>
      <c r="G163" s="6">
        <f t="shared" si="42"/>
        <v>0</v>
      </c>
      <c r="H163" s="6">
        <f t="shared" si="43"/>
        <v>0</v>
      </c>
      <c r="I163" s="6">
        <f t="shared" si="44"/>
        <v>0</v>
      </c>
      <c r="J163" s="21"/>
      <c r="K163" s="21"/>
      <c r="L163" s="21"/>
      <c r="M163" s="41" t="str">
        <f t="shared" si="45"/>
        <v/>
      </c>
      <c r="N163" s="41" t="str">
        <f t="shared" si="46"/>
        <v/>
      </c>
      <c r="O163" s="41" t="str">
        <f t="shared" si="47"/>
        <v/>
      </c>
      <c r="P163" s="41" t="str">
        <f t="shared" si="48"/>
        <v/>
      </c>
      <c r="Q163" s="41" t="str">
        <f t="shared" si="49"/>
        <v/>
      </c>
      <c r="R163" s="41" t="str">
        <f t="shared" si="50"/>
        <v/>
      </c>
      <c r="S163" s="41" t="str">
        <f t="shared" si="51"/>
        <v/>
      </c>
      <c r="T163" s="41" t="str">
        <f t="shared" si="52"/>
        <v/>
      </c>
      <c r="U163" s="41" t="str">
        <f t="shared" si="53"/>
        <v/>
      </c>
      <c r="V163" s="21"/>
      <c r="W163" s="21"/>
      <c r="X163" s="21"/>
    </row>
    <row r="164" spans="1:24" x14ac:dyDescent="0.2">
      <c r="A164" s="21"/>
      <c r="B164" s="125" t="s">
        <v>52</v>
      </c>
      <c r="C164" s="116"/>
      <c r="D164" s="3">
        <f t="shared" si="54"/>
        <v>9.5</v>
      </c>
      <c r="E164" s="69"/>
      <c r="F164" s="11">
        <f t="shared" si="41"/>
        <v>1.3810679320049757E-3</v>
      </c>
      <c r="G164" s="6">
        <f t="shared" si="42"/>
        <v>0</v>
      </c>
      <c r="H164" s="6">
        <f t="shared" si="43"/>
        <v>0</v>
      </c>
      <c r="I164" s="6">
        <f t="shared" si="44"/>
        <v>0</v>
      </c>
      <c r="J164" s="21"/>
      <c r="K164" s="21"/>
      <c r="L164" s="21"/>
      <c r="M164" s="41" t="str">
        <f t="shared" si="45"/>
        <v/>
      </c>
      <c r="N164" s="41" t="str">
        <f t="shared" si="46"/>
        <v/>
      </c>
      <c r="O164" s="41" t="str">
        <f t="shared" si="47"/>
        <v/>
      </c>
      <c r="P164" s="41" t="str">
        <f t="shared" si="48"/>
        <v/>
      </c>
      <c r="Q164" s="41" t="str">
        <f t="shared" si="49"/>
        <v/>
      </c>
      <c r="R164" s="41" t="str">
        <f t="shared" si="50"/>
        <v/>
      </c>
      <c r="S164" s="41" t="str">
        <f t="shared" si="51"/>
        <v/>
      </c>
      <c r="T164" s="41" t="str">
        <f t="shared" si="52"/>
        <v/>
      </c>
      <c r="U164" s="41" t="str">
        <f t="shared" si="53"/>
        <v/>
      </c>
      <c r="V164" s="21"/>
      <c r="W164" s="21"/>
      <c r="X164" s="21"/>
    </row>
    <row r="165" spans="1:24" x14ac:dyDescent="0.2">
      <c r="A165" s="21"/>
      <c r="B165" s="125" t="s">
        <v>52</v>
      </c>
      <c r="C165" s="116"/>
      <c r="D165" s="3">
        <f t="shared" si="54"/>
        <v>10</v>
      </c>
      <c r="E165" s="69"/>
      <c r="F165" s="11">
        <f t="shared" si="41"/>
        <v>9.765625E-4</v>
      </c>
      <c r="G165" s="6">
        <f t="shared" si="42"/>
        <v>0</v>
      </c>
      <c r="H165" s="6">
        <f t="shared" si="43"/>
        <v>0</v>
      </c>
      <c r="I165" s="6">
        <f>H166+H165</f>
        <v>0</v>
      </c>
      <c r="J165" s="21"/>
      <c r="K165" s="21"/>
      <c r="L165" s="21"/>
      <c r="M165" s="41" t="str">
        <f t="shared" si="45"/>
        <v/>
      </c>
      <c r="N165" s="41" t="str">
        <f t="shared" si="46"/>
        <v/>
      </c>
      <c r="O165" s="41" t="str">
        <f t="shared" si="47"/>
        <v/>
      </c>
      <c r="P165" s="41" t="str">
        <f t="shared" si="48"/>
        <v/>
      </c>
      <c r="Q165" s="41" t="str">
        <f t="shared" si="49"/>
        <v/>
      </c>
      <c r="R165" s="41" t="str">
        <f t="shared" si="50"/>
        <v/>
      </c>
      <c r="S165" s="41" t="str">
        <f t="shared" si="51"/>
        <v/>
      </c>
      <c r="T165" s="41" t="str">
        <f t="shared" si="52"/>
        <v/>
      </c>
      <c r="U165" s="41" t="str">
        <f t="shared" si="53"/>
        <v/>
      </c>
      <c r="V165" s="21"/>
      <c r="W165" s="21"/>
      <c r="X165" s="21"/>
    </row>
    <row r="166" spans="1:24" x14ac:dyDescent="0.2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0</v>
      </c>
      <c r="N166" s="40">
        <f t="shared" ref="N166:U166" si="55">SUM(N125:N165)</f>
        <v>0</v>
      </c>
      <c r="O166" s="40">
        <f t="shared" si="55"/>
        <v>0</v>
      </c>
      <c r="P166" s="40">
        <f t="shared" si="55"/>
        <v>0</v>
      </c>
      <c r="Q166" s="40">
        <f t="shared" si="55"/>
        <v>0</v>
      </c>
      <c r="R166" s="40">
        <f t="shared" si="55"/>
        <v>0</v>
      </c>
      <c r="S166" s="40">
        <f t="shared" si="55"/>
        <v>0</v>
      </c>
      <c r="T166" s="40">
        <f t="shared" si="55"/>
        <v>0</v>
      </c>
      <c r="U166" s="40">
        <f t="shared" si="55"/>
        <v>0</v>
      </c>
      <c r="V166" s="21"/>
      <c r="W166" s="21"/>
      <c r="X166" s="21"/>
    </row>
    <row r="167" spans="1:24" x14ac:dyDescent="0.2">
      <c r="A167" s="21"/>
      <c r="B167" s="21"/>
      <c r="C167" s="21"/>
      <c r="D167" s="21"/>
      <c r="E167" s="21"/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idden="1" x14ac:dyDescent="0.2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 x14ac:dyDescent="0.2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56">D169*G39</f>
        <v>0</v>
      </c>
      <c r="G169" s="34">
        <f t="shared" ref="G169:G199" si="57">G39*((D169-$F$200)^2)</f>
        <v>0</v>
      </c>
      <c r="H169" s="34">
        <f t="shared" ref="H169:H199" si="58">G39*((D169-$F$200)^3)</f>
        <v>0</v>
      </c>
      <c r="I169" s="35">
        <f t="shared" ref="I169:I199" si="59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 x14ac:dyDescent="0.2">
      <c r="A170" s="21"/>
      <c r="B170" s="21"/>
      <c r="C170" s="33">
        <f t="shared" ref="C170:C199" si="60">C169+0.5</f>
        <v>-9.5</v>
      </c>
      <c r="D170" s="5">
        <f>(C169+C170)/2</f>
        <v>-9.75</v>
      </c>
      <c r="E170" s="7"/>
      <c r="F170" s="4">
        <f t="shared" si="56"/>
        <v>0</v>
      </c>
      <c r="G170" s="34">
        <f t="shared" si="57"/>
        <v>0</v>
      </c>
      <c r="H170" s="34">
        <f t="shared" si="58"/>
        <v>0</v>
      </c>
      <c r="I170" s="35">
        <f t="shared" si="59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 x14ac:dyDescent="0.2">
      <c r="A171" s="21"/>
      <c r="B171" s="21"/>
      <c r="C171" s="33">
        <f t="shared" si="60"/>
        <v>-9</v>
      </c>
      <c r="D171" s="5">
        <f>(C170+C171)/2</f>
        <v>-9.25</v>
      </c>
      <c r="E171" s="7"/>
      <c r="F171" s="4">
        <f t="shared" si="56"/>
        <v>0</v>
      </c>
      <c r="G171" s="34">
        <f t="shared" si="57"/>
        <v>0</v>
      </c>
      <c r="H171" s="34">
        <f t="shared" si="58"/>
        <v>0</v>
      </c>
      <c r="I171" s="35">
        <f t="shared" si="59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 x14ac:dyDescent="0.2">
      <c r="A172" s="21"/>
      <c r="B172" s="21"/>
      <c r="C172" s="33">
        <f t="shared" si="60"/>
        <v>-8.5</v>
      </c>
      <c r="D172" s="5">
        <f t="shared" ref="D172:D199" si="61">(C171+C172)/2</f>
        <v>-8.75</v>
      </c>
      <c r="E172" s="7"/>
      <c r="F172" s="4">
        <f t="shared" si="56"/>
        <v>0</v>
      </c>
      <c r="G172" s="34">
        <f t="shared" si="57"/>
        <v>0</v>
      </c>
      <c r="H172" s="34">
        <f t="shared" si="58"/>
        <v>0</v>
      </c>
      <c r="I172" s="35">
        <f t="shared" si="59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 x14ac:dyDescent="0.2">
      <c r="A173" s="21"/>
      <c r="B173" s="21"/>
      <c r="C173" s="33">
        <f t="shared" si="60"/>
        <v>-8</v>
      </c>
      <c r="D173" s="5">
        <f t="shared" si="61"/>
        <v>-8.25</v>
      </c>
      <c r="E173" s="7"/>
      <c r="F173" s="4">
        <f t="shared" si="56"/>
        <v>0</v>
      </c>
      <c r="G173" s="34">
        <f t="shared" si="57"/>
        <v>0</v>
      </c>
      <c r="H173" s="34">
        <f t="shared" si="58"/>
        <v>0</v>
      </c>
      <c r="I173" s="35">
        <f t="shared" si="59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 x14ac:dyDescent="0.2">
      <c r="A174" s="21"/>
      <c r="B174" s="21"/>
      <c r="C174" s="33">
        <f t="shared" si="60"/>
        <v>-7.5</v>
      </c>
      <c r="D174" s="5">
        <f t="shared" si="61"/>
        <v>-7.75</v>
      </c>
      <c r="E174" s="7"/>
      <c r="F174" s="4">
        <f t="shared" si="56"/>
        <v>-0.50525963385195494</v>
      </c>
      <c r="G174" s="34">
        <f t="shared" si="57"/>
        <v>0.4981776689940598</v>
      </c>
      <c r="H174" s="34">
        <f t="shared" si="58"/>
        <v>-1.3771141288735502</v>
      </c>
      <c r="I174" s="35">
        <f t="shared" si="59"/>
        <v>3.8067610051099461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 x14ac:dyDescent="0.2">
      <c r="A175" s="21"/>
      <c r="B175" s="21"/>
      <c r="C175" s="33">
        <f t="shared" si="60"/>
        <v>-7</v>
      </c>
      <c r="D175" s="5">
        <f t="shared" si="61"/>
        <v>-7.25</v>
      </c>
      <c r="E175" s="7"/>
      <c r="F175" s="4">
        <f t="shared" si="56"/>
        <v>-1.5776699029126213</v>
      </c>
      <c r="G175" s="34">
        <f t="shared" si="57"/>
        <v>1.1156996529729213</v>
      </c>
      <c r="H175" s="34">
        <f t="shared" si="58"/>
        <v>-2.5262823041061839</v>
      </c>
      <c r="I175" s="35">
        <f t="shared" si="59"/>
        <v>5.720269127120492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 x14ac:dyDescent="0.2">
      <c r="A176" s="21"/>
      <c r="B176" s="21"/>
      <c r="C176" s="33">
        <f t="shared" si="60"/>
        <v>-6.5</v>
      </c>
      <c r="D176" s="5">
        <f t="shared" si="61"/>
        <v>-6.75</v>
      </c>
      <c r="E176" s="7"/>
      <c r="F176" s="4">
        <f t="shared" si="56"/>
        <v>-1.4985991929942029</v>
      </c>
      <c r="G176" s="34">
        <f t="shared" si="57"/>
        <v>0.69107975316655712</v>
      </c>
      <c r="H176" s="34">
        <f t="shared" si="58"/>
        <v>-1.2192742259385549</v>
      </c>
      <c r="I176" s="35">
        <f t="shared" si="59"/>
        <v>2.151169429036607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 x14ac:dyDescent="0.2">
      <c r="A177" s="21"/>
      <c r="B177" s="21"/>
      <c r="C177" s="33">
        <f t="shared" si="60"/>
        <v>-6</v>
      </c>
      <c r="D177" s="5">
        <f t="shared" si="61"/>
        <v>-6.25</v>
      </c>
      <c r="E177" s="7"/>
      <c r="F177" s="4">
        <f t="shared" si="56"/>
        <v>-0.81493489330960478</v>
      </c>
      <c r="G177" s="34">
        <f t="shared" si="57"/>
        <v>0.20842287218315494</v>
      </c>
      <c r="H177" s="34">
        <f t="shared" si="58"/>
        <v>-0.26350970605532614</v>
      </c>
      <c r="I177" s="35">
        <f t="shared" si="59"/>
        <v>0.33315616687378324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 x14ac:dyDescent="0.2">
      <c r="A178" s="21"/>
      <c r="B178" s="21"/>
      <c r="C178" s="33">
        <f t="shared" si="60"/>
        <v>-5.5</v>
      </c>
      <c r="D178" s="5">
        <f t="shared" si="61"/>
        <v>-5.75</v>
      </c>
      <c r="E178" s="7"/>
      <c r="F178" s="4">
        <f t="shared" si="56"/>
        <v>-0.29888287843814421</v>
      </c>
      <c r="G178" s="34">
        <f t="shared" si="57"/>
        <v>3.0364389802823237E-2</v>
      </c>
      <c r="H178" s="34">
        <f t="shared" si="58"/>
        <v>-2.3207600554722447E-2</v>
      </c>
      <c r="I178" s="35">
        <f t="shared" si="59"/>
        <v>1.7737643568831937E-2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 x14ac:dyDescent="0.2">
      <c r="A179" s="21"/>
      <c r="B179" s="21"/>
      <c r="C179" s="33">
        <f t="shared" si="60"/>
        <v>-5</v>
      </c>
      <c r="D179" s="5">
        <f t="shared" si="61"/>
        <v>-5.25</v>
      </c>
      <c r="E179" s="7"/>
      <c r="F179" s="4">
        <f t="shared" si="56"/>
        <v>-0.15790795200253732</v>
      </c>
      <c r="G179" s="34">
        <f t="shared" si="57"/>
        <v>2.1011137678910536E-3</v>
      </c>
      <c r="H179" s="34">
        <f t="shared" si="58"/>
        <v>-5.5533111057328875E-4</v>
      </c>
      <c r="I179" s="35">
        <f t="shared" si="59"/>
        <v>1.4677579438266431E-4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 x14ac:dyDescent="0.2">
      <c r="A180" s="21"/>
      <c r="B180" s="21"/>
      <c r="C180" s="33">
        <f t="shared" si="60"/>
        <v>-4.5</v>
      </c>
      <c r="D180" s="5">
        <f t="shared" si="61"/>
        <v>-4.75</v>
      </c>
      <c r="E180" s="7"/>
      <c r="F180" s="4">
        <f t="shared" si="56"/>
        <v>-0.11365918982256444</v>
      </c>
      <c r="G180" s="34">
        <f t="shared" si="57"/>
        <v>1.3292855599974988E-3</v>
      </c>
      <c r="H180" s="34">
        <f t="shared" si="58"/>
        <v>3.1330834129132397E-4</v>
      </c>
      <c r="I180" s="35">
        <f t="shared" si="59"/>
        <v>7.3845770748390168E-5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 x14ac:dyDescent="0.2">
      <c r="A181" s="21"/>
      <c r="B181" s="21"/>
      <c r="C181" s="33">
        <f t="shared" si="60"/>
        <v>-4</v>
      </c>
      <c r="D181" s="5">
        <f t="shared" si="61"/>
        <v>-4.25</v>
      </c>
      <c r="E181" s="7"/>
      <c r="F181" s="4">
        <f t="shared" si="56"/>
        <v>-9.7501453667647536E-2</v>
      </c>
      <c r="G181" s="34">
        <f t="shared" si="57"/>
        <v>1.2417091589844196E-2</v>
      </c>
      <c r="H181" s="34">
        <f t="shared" si="58"/>
        <v>9.1352144406597786E-3</v>
      </c>
      <c r="I181" s="35">
        <f t="shared" si="59"/>
        <v>6.720747952370227E-3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 x14ac:dyDescent="0.2">
      <c r="A182" s="21"/>
      <c r="B182" s="21"/>
      <c r="C182" s="33">
        <f t="shared" si="60"/>
        <v>-3.5</v>
      </c>
      <c r="D182" s="5">
        <f t="shared" si="61"/>
        <v>-3.75</v>
      </c>
      <c r="E182" s="7"/>
      <c r="F182" s="4">
        <f t="shared" si="56"/>
        <v>-4.2156361778231982E-2</v>
      </c>
      <c r="G182" s="34">
        <f t="shared" si="57"/>
        <v>1.7165469761804265E-2</v>
      </c>
      <c r="H182" s="34">
        <f t="shared" si="58"/>
        <v>2.121131590683227E-2</v>
      </c>
      <c r="I182" s="35">
        <f t="shared" si="59"/>
        <v>2.6210755006575742E-2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 x14ac:dyDescent="0.2">
      <c r="A183" s="21"/>
      <c r="B183" s="21"/>
      <c r="C183" s="33">
        <f t="shared" si="60"/>
        <v>-3</v>
      </c>
      <c r="D183" s="5">
        <f t="shared" si="61"/>
        <v>-3.25</v>
      </c>
      <c r="E183" s="7"/>
      <c r="F183" s="4">
        <f t="shared" si="56"/>
        <v>-2.5196905890437511E-2</v>
      </c>
      <c r="G183" s="34">
        <f t="shared" si="57"/>
        <v>2.3356704926171295E-2</v>
      </c>
      <c r="H183" s="34">
        <f t="shared" si="58"/>
        <v>4.0540157797075552E-2</v>
      </c>
      <c r="I183" s="35">
        <f t="shared" si="59"/>
        <v>7.0365421809573489E-2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 x14ac:dyDescent="0.2">
      <c r="A184" s="21"/>
      <c r="B184" s="21"/>
      <c r="C184" s="33">
        <f t="shared" si="60"/>
        <v>-2.5</v>
      </c>
      <c r="D184" s="5">
        <f t="shared" si="61"/>
        <v>-2.75</v>
      </c>
      <c r="E184" s="7"/>
      <c r="F184" s="4">
        <f t="shared" si="56"/>
        <v>-1.3470653533733898E-2</v>
      </c>
      <c r="G184" s="34">
        <f t="shared" si="57"/>
        <v>2.4483966657697247E-2</v>
      </c>
      <c r="H184" s="34">
        <f t="shared" si="58"/>
        <v>5.4738725696355607E-2</v>
      </c>
      <c r="I184" s="35">
        <f t="shared" si="59"/>
        <v>0.12237919340242523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 x14ac:dyDescent="0.2">
      <c r="A185" s="21"/>
      <c r="B185" s="21"/>
      <c r="C185" s="33">
        <f t="shared" si="60"/>
        <v>-2</v>
      </c>
      <c r="D185" s="5">
        <f t="shared" si="61"/>
        <v>-2.25</v>
      </c>
      <c r="E185" s="7"/>
      <c r="F185" s="4">
        <f t="shared" si="56"/>
        <v>-1.3875918453650027E-2</v>
      </c>
      <c r="G185" s="34">
        <f t="shared" si="57"/>
        <v>4.6154616090572552E-2</v>
      </c>
      <c r="H185" s="34">
        <f t="shared" si="58"/>
        <v>0.12626503514538795</v>
      </c>
      <c r="I185" s="35">
        <f t="shared" si="59"/>
        <v>0.34542285150807506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 x14ac:dyDescent="0.2">
      <c r="A186" s="21"/>
      <c r="B186" s="21"/>
      <c r="C186" s="33">
        <f t="shared" si="60"/>
        <v>-1.5</v>
      </c>
      <c r="D186" s="5">
        <f t="shared" si="61"/>
        <v>-1.75</v>
      </c>
      <c r="E186" s="7"/>
      <c r="F186" s="4">
        <f t="shared" si="56"/>
        <v>-4.2552816591193421E-3</v>
      </c>
      <c r="G186" s="34">
        <f t="shared" si="57"/>
        <v>2.5458094799118106E-2</v>
      </c>
      <c r="H186" s="34">
        <f t="shared" si="58"/>
        <v>8.2374675655620871E-2</v>
      </c>
      <c r="I186" s="35">
        <f t="shared" si="59"/>
        <v>0.26653947370813463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 x14ac:dyDescent="0.2">
      <c r="A187" s="21"/>
      <c r="B187" s="21"/>
      <c r="C187" s="33">
        <f t="shared" si="60"/>
        <v>-1</v>
      </c>
      <c r="D187" s="5">
        <f t="shared" si="61"/>
        <v>-1.25</v>
      </c>
      <c r="E187" s="7"/>
      <c r="F187" s="4">
        <f t="shared" si="56"/>
        <v>-5.6825189857804877E-3</v>
      </c>
      <c r="G187" s="34">
        <f t="shared" si="57"/>
        <v>6.3441599093939205E-2</v>
      </c>
      <c r="H187" s="34">
        <f t="shared" si="58"/>
        <v>0.23699857817391567</v>
      </c>
      <c r="I187" s="35">
        <f t="shared" si="59"/>
        <v>0.885354828040953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 x14ac:dyDescent="0.2">
      <c r="A188" s="21"/>
      <c r="B188" s="21"/>
      <c r="C188" s="33">
        <f t="shared" si="60"/>
        <v>-0.5</v>
      </c>
      <c r="D188" s="5">
        <f t="shared" si="61"/>
        <v>-0.75</v>
      </c>
      <c r="E188" s="7"/>
      <c r="F188" s="4">
        <f t="shared" si="56"/>
        <v>-4.6517364720807712E-3</v>
      </c>
      <c r="G188" s="34">
        <f t="shared" si="57"/>
        <v>0.11127652833386645</v>
      </c>
      <c r="H188" s="34">
        <f t="shared" si="58"/>
        <v>0.47133363401733214</v>
      </c>
      <c r="I188" s="35">
        <f t="shared" si="59"/>
        <v>1.9964263612668129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 x14ac:dyDescent="0.2">
      <c r="A189" s="21"/>
      <c r="B189" s="21"/>
      <c r="C189" s="33">
        <f t="shared" si="60"/>
        <v>0</v>
      </c>
      <c r="D189" s="5">
        <f t="shared" si="61"/>
        <v>-0.25</v>
      </c>
      <c r="E189" s="7"/>
      <c r="F189" s="4">
        <f t="shared" si="56"/>
        <v>-1.9822740648071466E-3</v>
      </c>
      <c r="G189" s="34">
        <f t="shared" si="57"/>
        <v>0.17782444707521658</v>
      </c>
      <c r="H189" s="34">
        <f t="shared" si="58"/>
        <v>0.84212266343929976</v>
      </c>
      <c r="I189" s="35">
        <f t="shared" si="59"/>
        <v>3.9880375951802267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 x14ac:dyDescent="0.2">
      <c r="A190" s="21"/>
      <c r="B190" s="21"/>
      <c r="C190" s="33">
        <f t="shared" si="60"/>
        <v>0.5</v>
      </c>
      <c r="D190" s="5">
        <f t="shared" si="61"/>
        <v>0.25</v>
      </c>
      <c r="E190" s="7"/>
      <c r="F190" s="4">
        <f t="shared" si="56"/>
        <v>5.8322908040103604E-3</v>
      </c>
      <c r="G190" s="34">
        <f t="shared" si="57"/>
        <v>0.63951117403039104</v>
      </c>
      <c r="H190" s="34">
        <f t="shared" si="58"/>
        <v>3.3482866019091753</v>
      </c>
      <c r="I190" s="35">
        <f t="shared" si="59"/>
        <v>17.530613418166354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 x14ac:dyDescent="0.2">
      <c r="A191" s="21"/>
      <c r="B191" s="21"/>
      <c r="C191" s="33">
        <f t="shared" si="60"/>
        <v>1</v>
      </c>
      <c r="D191" s="5">
        <f t="shared" si="61"/>
        <v>0.75</v>
      </c>
      <c r="E191" s="7"/>
      <c r="F191" s="4">
        <f t="shared" si="56"/>
        <v>6.3617782319877358E-2</v>
      </c>
      <c r="G191" s="34">
        <f t="shared" si="57"/>
        <v>2.7905488683083659</v>
      </c>
      <c r="H191" s="34">
        <f t="shared" si="58"/>
        <v>16.005742190086917</v>
      </c>
      <c r="I191" s="35">
        <f t="shared" si="59"/>
        <v>91.80408412300163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 x14ac:dyDescent="0.2">
      <c r="A192" s="21"/>
      <c r="B192" s="21"/>
      <c r="C192" s="33">
        <f t="shared" si="60"/>
        <v>1.5</v>
      </c>
      <c r="D192" s="5">
        <f t="shared" si="61"/>
        <v>1.25</v>
      </c>
      <c r="E192" s="7"/>
      <c r="F192" s="4">
        <f t="shared" si="56"/>
        <v>6.0965940126513136E-2</v>
      </c>
      <c r="G192" s="34">
        <f t="shared" si="57"/>
        <v>1.8964755213536364</v>
      </c>
      <c r="H192" s="34">
        <f t="shared" si="58"/>
        <v>11.825846323395846</v>
      </c>
      <c r="I192" s="35">
        <f t="shared" si="59"/>
        <v>73.742391973904645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 x14ac:dyDescent="0.2">
      <c r="A193" s="21"/>
      <c r="B193" s="21"/>
      <c r="C193" s="33">
        <f t="shared" si="60"/>
        <v>2</v>
      </c>
      <c r="D193" s="5">
        <f t="shared" si="61"/>
        <v>1.75</v>
      </c>
      <c r="E193" s="7"/>
      <c r="F193" s="4">
        <f t="shared" si="56"/>
        <v>2.9786971613835395E-2</v>
      </c>
      <c r="G193" s="34">
        <f t="shared" si="57"/>
        <v>0.77224189879143523</v>
      </c>
      <c r="H193" s="34">
        <f t="shared" si="58"/>
        <v>5.2015872798424878</v>
      </c>
      <c r="I193" s="35">
        <f t="shared" si="59"/>
        <v>35.036314750809076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 x14ac:dyDescent="0.2">
      <c r="A194" s="21"/>
      <c r="B194" s="21"/>
      <c r="C194" s="33">
        <f t="shared" si="60"/>
        <v>2.5</v>
      </c>
      <c r="D194" s="5">
        <f t="shared" si="61"/>
        <v>2.25</v>
      </c>
      <c r="E194" s="7"/>
      <c r="F194" s="4">
        <f t="shared" si="56"/>
        <v>1.2845135939950311E-2</v>
      </c>
      <c r="G194" s="34">
        <f t="shared" si="57"/>
        <v>0.2988937996282256</v>
      </c>
      <c r="H194" s="34">
        <f t="shared" si="58"/>
        <v>2.1627049069270656</v>
      </c>
      <c r="I194" s="35">
        <f t="shared" si="59"/>
        <v>15.648676955708634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 x14ac:dyDescent="0.2">
      <c r="A195" s="21"/>
      <c r="B195" s="21"/>
      <c r="C195" s="33">
        <f t="shared" si="60"/>
        <v>3</v>
      </c>
      <c r="D195" s="5">
        <f t="shared" si="61"/>
        <v>2.75</v>
      </c>
      <c r="E195" s="7"/>
      <c r="F195" s="4">
        <f t="shared" si="56"/>
        <v>5.233203531090868E-3</v>
      </c>
      <c r="G195" s="34">
        <f t="shared" si="57"/>
        <v>0.11387642104500213</v>
      </c>
      <c r="H195" s="34">
        <f t="shared" si="58"/>
        <v>0.88091346488927491</v>
      </c>
      <c r="I195" s="35">
        <f t="shared" si="59"/>
        <v>6.8144794638089436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 x14ac:dyDescent="0.2">
      <c r="A196" s="21"/>
      <c r="B196" s="21"/>
      <c r="C196" s="33">
        <f t="shared" si="60"/>
        <v>3.5</v>
      </c>
      <c r="D196" s="5">
        <f t="shared" si="61"/>
        <v>3.25</v>
      </c>
      <c r="E196" s="7"/>
      <c r="F196" s="4">
        <f t="shared" si="56"/>
        <v>3.5504731027434676E-3</v>
      </c>
      <c r="G196" s="34">
        <f t="shared" si="57"/>
        <v>7.4097501482397507E-2</v>
      </c>
      <c r="H196" s="34">
        <f t="shared" si="58"/>
        <v>0.61024455520630339</v>
      </c>
      <c r="I196" s="35">
        <f t="shared" si="59"/>
        <v>5.0257891252568818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 x14ac:dyDescent="0.2">
      <c r="A197" s="21"/>
      <c r="B197" s="21"/>
      <c r="C197" s="33">
        <f t="shared" si="60"/>
        <v>4</v>
      </c>
      <c r="D197" s="5">
        <f t="shared" si="61"/>
        <v>3.75</v>
      </c>
      <c r="E197" s="7"/>
      <c r="F197" s="4">
        <f t="shared" si="56"/>
        <v>3.9645481296142933E-3</v>
      </c>
      <c r="G197" s="34">
        <f t="shared" si="57"/>
        <v>8.0678447057136102E-2</v>
      </c>
      <c r="H197" s="34">
        <f t="shared" si="58"/>
        <v>0.70478245108885451</v>
      </c>
      <c r="I197" s="35">
        <f t="shared" si="59"/>
        <v>6.1567657965830707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 x14ac:dyDescent="0.2">
      <c r="A198" s="21"/>
      <c r="B198" s="21"/>
      <c r="C198" s="33">
        <f t="shared" si="60"/>
        <v>4.5</v>
      </c>
      <c r="D198" s="5">
        <f t="shared" si="61"/>
        <v>4.25</v>
      </c>
      <c r="E198" s="7"/>
      <c r="F198" s="4">
        <f t="shared" si="56"/>
        <v>4.1936109104364523E-3</v>
      </c>
      <c r="G198" s="34">
        <f t="shared" si="57"/>
        <v>8.4166358296962424E-2</v>
      </c>
      <c r="H198" s="34">
        <f t="shared" si="58"/>
        <v>0.77733496526363166</v>
      </c>
      <c r="I198" s="35">
        <f t="shared" si="59"/>
        <v>7.1792300444965207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 x14ac:dyDescent="0.2">
      <c r="A199" s="21"/>
      <c r="B199" s="21"/>
      <c r="C199" s="36">
        <f t="shared" si="60"/>
        <v>5</v>
      </c>
      <c r="D199" s="37">
        <f t="shared" si="61"/>
        <v>4.75</v>
      </c>
      <c r="E199" s="38"/>
      <c r="F199" s="4">
        <f t="shared" si="56"/>
        <v>0</v>
      </c>
      <c r="G199" s="34">
        <f t="shared" si="57"/>
        <v>0</v>
      </c>
      <c r="H199" s="34">
        <f t="shared" si="58"/>
        <v>0</v>
      </c>
      <c r="I199" s="35">
        <f t="shared" si="59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 x14ac:dyDescent="0.2">
      <c r="A200" s="21"/>
      <c r="B200" s="21"/>
      <c r="C200" s="21"/>
      <c r="D200" s="21"/>
      <c r="E200" s="67"/>
      <c r="F200" s="68">
        <f>SUM(F169:F199)</f>
        <v>-4.9856967913590466</v>
      </c>
      <c r="G200" s="68">
        <f>SQRT(SUM(G169:G199))</f>
        <v>3.1303742978706537</v>
      </c>
      <c r="H200" s="68">
        <f>(SUM(H169:H199))/(($G$200)^3)</f>
        <v>1.2385382946968191</v>
      </c>
      <c r="I200" s="68">
        <f>(SUM(I169:I199))/(($G$200)^4)</f>
        <v>2.902104960431616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idden="1" x14ac:dyDescent="0.2">
      <c r="A201" s="21"/>
      <c r="B201" s="21"/>
      <c r="C201" s="21"/>
      <c r="D201" s="21"/>
      <c r="E201" s="78"/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 x14ac:dyDescent="0.2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idden="1" x14ac:dyDescent="0.2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 x14ac:dyDescent="0.2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62">D204*G82</f>
        <v>0</v>
      </c>
      <c r="G204" s="34">
        <f t="shared" ref="G204:G234" si="63">G82*((D204-$F$235)^2)</f>
        <v>0</v>
      </c>
      <c r="H204" s="34">
        <f t="shared" ref="H204:H234" si="64">G82*((D204-$F$235)^3)</f>
        <v>0</v>
      </c>
      <c r="I204" s="35">
        <f t="shared" ref="I204:I234" si="65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 x14ac:dyDescent="0.2">
      <c r="A205" s="21"/>
      <c r="B205" s="21"/>
      <c r="C205" s="33">
        <f t="shared" ref="C205:C234" si="66">C204+0.5</f>
        <v>-9.5</v>
      </c>
      <c r="D205" s="5">
        <f>(C204+C205)/2</f>
        <v>-9.75</v>
      </c>
      <c r="E205" s="7"/>
      <c r="F205" s="4">
        <f t="shared" si="62"/>
        <v>0</v>
      </c>
      <c r="G205" s="34">
        <f t="shared" si="63"/>
        <v>0</v>
      </c>
      <c r="H205" s="34">
        <f t="shared" si="64"/>
        <v>0</v>
      </c>
      <c r="I205" s="35">
        <f t="shared" si="65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 x14ac:dyDescent="0.2">
      <c r="A206" s="21"/>
      <c r="B206" s="21"/>
      <c r="C206" s="33">
        <f t="shared" si="66"/>
        <v>-9</v>
      </c>
      <c r="D206" s="5">
        <f>(C205+C206)/2</f>
        <v>-9.25</v>
      </c>
      <c r="E206" s="7"/>
      <c r="F206" s="4">
        <f t="shared" si="62"/>
        <v>0</v>
      </c>
      <c r="G206" s="34">
        <f t="shared" si="63"/>
        <v>0</v>
      </c>
      <c r="H206" s="34">
        <f t="shared" si="64"/>
        <v>0</v>
      </c>
      <c r="I206" s="35">
        <f t="shared" si="65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 x14ac:dyDescent="0.2">
      <c r="A207" s="21"/>
      <c r="B207" s="21"/>
      <c r="C207" s="33">
        <f t="shared" si="66"/>
        <v>-8.5</v>
      </c>
      <c r="D207" s="5">
        <f t="shared" ref="D207:D234" si="67">(C206+C207)/2</f>
        <v>-8.75</v>
      </c>
      <c r="E207" s="7"/>
      <c r="F207" s="4">
        <f t="shared" si="62"/>
        <v>0</v>
      </c>
      <c r="G207" s="34">
        <f t="shared" si="63"/>
        <v>0</v>
      </c>
      <c r="H207" s="34">
        <f t="shared" si="64"/>
        <v>0</v>
      </c>
      <c r="I207" s="35">
        <f t="shared" si="65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 x14ac:dyDescent="0.2">
      <c r="A208" s="21"/>
      <c r="B208" s="21"/>
      <c r="C208" s="33">
        <f t="shared" si="66"/>
        <v>-8</v>
      </c>
      <c r="D208" s="5">
        <f t="shared" si="67"/>
        <v>-8.25</v>
      </c>
      <c r="E208" s="7"/>
      <c r="F208" s="4">
        <f t="shared" si="62"/>
        <v>0</v>
      </c>
      <c r="G208" s="34">
        <f t="shared" si="63"/>
        <v>0</v>
      </c>
      <c r="H208" s="34">
        <f t="shared" si="64"/>
        <v>0</v>
      </c>
      <c r="I208" s="35">
        <f t="shared" si="65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 x14ac:dyDescent="0.2">
      <c r="A209" s="21"/>
      <c r="B209" s="21"/>
      <c r="C209" s="33">
        <f t="shared" si="66"/>
        <v>-7.5</v>
      </c>
      <c r="D209" s="5">
        <f t="shared" si="67"/>
        <v>-7.75</v>
      </c>
      <c r="E209" s="7"/>
      <c r="F209" s="4">
        <f t="shared" si="62"/>
        <v>-0.13716814159292035</v>
      </c>
      <c r="G209" s="34">
        <f t="shared" si="63"/>
        <v>0.19336411400120709</v>
      </c>
      <c r="H209" s="34">
        <f t="shared" si="64"/>
        <v>-0.63912828831372404</v>
      </c>
      <c r="I209" s="35">
        <f t="shared" si="65"/>
        <v>2.1125169529661574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 x14ac:dyDescent="0.2">
      <c r="A210" s="21"/>
      <c r="B210" s="21"/>
      <c r="C210" s="33">
        <f t="shared" si="66"/>
        <v>-7</v>
      </c>
      <c r="D210" s="5">
        <f t="shared" si="67"/>
        <v>-7.25</v>
      </c>
      <c r="E210" s="7"/>
      <c r="F210" s="4">
        <f t="shared" si="62"/>
        <v>-0.60951327433628322</v>
      </c>
      <c r="G210" s="34">
        <f t="shared" si="63"/>
        <v>0.66161721869267109</v>
      </c>
      <c r="H210" s="34">
        <f t="shared" si="64"/>
        <v>-1.8560412241201469</v>
      </c>
      <c r="I210" s="35">
        <f t="shared" si="65"/>
        <v>5.2067705136821791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 x14ac:dyDescent="0.2">
      <c r="A211" s="21"/>
      <c r="B211" s="21"/>
      <c r="C211" s="33">
        <f t="shared" si="66"/>
        <v>-6.5</v>
      </c>
      <c r="D211" s="5">
        <f t="shared" si="67"/>
        <v>-6.75</v>
      </c>
      <c r="E211" s="7"/>
      <c r="F211" s="4">
        <f t="shared" si="62"/>
        <v>-0.95575221238938046</v>
      </c>
      <c r="G211" s="34">
        <f t="shared" si="63"/>
        <v>0.75248891639527871</v>
      </c>
      <c r="H211" s="34">
        <f t="shared" si="64"/>
        <v>-1.7347200240793803</v>
      </c>
      <c r="I211" s="35">
        <f t="shared" si="65"/>
        <v>3.9990669581652942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 x14ac:dyDescent="0.2">
      <c r="A212" s="21"/>
      <c r="B212" s="21"/>
      <c r="C212" s="33">
        <f t="shared" si="66"/>
        <v>-6</v>
      </c>
      <c r="D212" s="5">
        <f t="shared" si="67"/>
        <v>-6.25</v>
      </c>
      <c r="E212" s="7"/>
      <c r="F212" s="4">
        <f t="shared" si="62"/>
        <v>-0.85730088495575218</v>
      </c>
      <c r="G212" s="34">
        <f t="shared" si="63"/>
        <v>0.44705062107690208</v>
      </c>
      <c r="H212" s="34">
        <f t="shared" si="64"/>
        <v>-0.8070648380503358</v>
      </c>
      <c r="I212" s="35">
        <f t="shared" si="65"/>
        <v>1.457002008515649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 x14ac:dyDescent="0.2">
      <c r="A213" s="21"/>
      <c r="B213" s="21"/>
      <c r="C213" s="33">
        <f t="shared" si="66"/>
        <v>-5.5</v>
      </c>
      <c r="D213" s="5">
        <f t="shared" si="67"/>
        <v>-5.75</v>
      </c>
      <c r="E213" s="7"/>
      <c r="F213" s="4">
        <f t="shared" si="62"/>
        <v>-0.48340707964601776</v>
      </c>
      <c r="G213" s="34">
        <f t="shared" si="63"/>
        <v>0.14324263963401371</v>
      </c>
      <c r="H213" s="34">
        <f t="shared" si="64"/>
        <v>-0.18697601191165483</v>
      </c>
      <c r="I213" s="35">
        <f t="shared" si="65"/>
        <v>0.24406160846875269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 x14ac:dyDescent="0.2">
      <c r="A214" s="21"/>
      <c r="B214" s="21"/>
      <c r="C214" s="33">
        <f t="shared" si="66"/>
        <v>-5</v>
      </c>
      <c r="D214" s="5">
        <f t="shared" si="67"/>
        <v>-5.25</v>
      </c>
      <c r="E214" s="7"/>
      <c r="F214" s="4">
        <f t="shared" si="62"/>
        <v>-0.3252212389380531</v>
      </c>
      <c r="G214" s="34">
        <f t="shared" si="63"/>
        <v>4.0174038756751011E-2</v>
      </c>
      <c r="H214" s="34">
        <f t="shared" si="64"/>
        <v>-3.2352544485525082E-2</v>
      </c>
      <c r="I214" s="35">
        <f t="shared" si="65"/>
        <v>2.6053819010467053E-2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 x14ac:dyDescent="0.2">
      <c r="A215" s="21"/>
      <c r="B215" s="21"/>
      <c r="C215" s="33">
        <f t="shared" si="66"/>
        <v>-4.5</v>
      </c>
      <c r="D215" s="5">
        <f t="shared" si="67"/>
        <v>-4.75</v>
      </c>
      <c r="E215" s="7"/>
      <c r="F215" s="4">
        <f t="shared" si="62"/>
        <v>-0.27323008849557523</v>
      </c>
      <c r="G215" s="34">
        <f t="shared" si="63"/>
        <v>5.3618692117316184E-3</v>
      </c>
      <c r="H215" s="34">
        <f t="shared" si="64"/>
        <v>-1.6370308655286713E-3</v>
      </c>
      <c r="I215" s="35">
        <f t="shared" si="65"/>
        <v>4.9980145894459177E-4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 x14ac:dyDescent="0.2">
      <c r="A216" s="21"/>
      <c r="B216" s="21"/>
      <c r="C216" s="33">
        <f t="shared" si="66"/>
        <v>-4</v>
      </c>
      <c r="D216" s="5">
        <f t="shared" si="67"/>
        <v>-4.25</v>
      </c>
      <c r="E216" s="7"/>
      <c r="F216" s="4">
        <f t="shared" si="62"/>
        <v>-0.20685840707964601</v>
      </c>
      <c r="G216" s="34">
        <f t="shared" si="63"/>
        <v>1.8448995319832562E-3</v>
      </c>
      <c r="H216" s="34">
        <f t="shared" si="64"/>
        <v>3.5918397967815908E-4</v>
      </c>
      <c r="I216" s="35">
        <f t="shared" si="65"/>
        <v>6.9929624362120057E-5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 x14ac:dyDescent="0.2">
      <c r="A217" s="21"/>
      <c r="B217" s="21"/>
      <c r="C217" s="33">
        <f t="shared" si="66"/>
        <v>-3.5</v>
      </c>
      <c r="D217" s="5">
        <f t="shared" si="67"/>
        <v>-3.75</v>
      </c>
      <c r="E217" s="7"/>
      <c r="F217" s="4">
        <f t="shared" si="62"/>
        <v>-0.11615044247787611</v>
      </c>
      <c r="G217" s="34">
        <f t="shared" si="63"/>
        <v>1.4947619268735121E-2</v>
      </c>
      <c r="H217" s="34">
        <f t="shared" si="64"/>
        <v>1.0383965598192123E-2</v>
      </c>
      <c r="I217" s="35">
        <f t="shared" si="65"/>
        <v>7.2136398182131283E-3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 x14ac:dyDescent="0.2">
      <c r="A218" s="21"/>
      <c r="B218" s="21"/>
      <c r="C218" s="33">
        <f t="shared" si="66"/>
        <v>-3</v>
      </c>
      <c r="D218" s="5">
        <f t="shared" si="67"/>
        <v>-3.25</v>
      </c>
      <c r="E218" s="7"/>
      <c r="F218" s="4">
        <f t="shared" si="62"/>
        <v>-0.14380530973451328</v>
      </c>
      <c r="G218" s="34">
        <f t="shared" si="63"/>
        <v>6.3154196037555177E-2</v>
      </c>
      <c r="H218" s="34">
        <f t="shared" si="64"/>
        <v>7.5449703230707613E-2</v>
      </c>
      <c r="I218" s="35">
        <f t="shared" si="65"/>
        <v>9.0139025983588861E-2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 x14ac:dyDescent="0.2">
      <c r="A219" s="21"/>
      <c r="B219" s="21"/>
      <c r="C219" s="33">
        <f t="shared" si="66"/>
        <v>-2.5</v>
      </c>
      <c r="D219" s="5">
        <f t="shared" si="67"/>
        <v>-2.75</v>
      </c>
      <c r="E219" s="7"/>
      <c r="F219" s="4">
        <f t="shared" si="62"/>
        <v>-0.20685840707964603</v>
      </c>
      <c r="G219" s="34">
        <f t="shared" si="63"/>
        <v>0.21603352491550029</v>
      </c>
      <c r="H219" s="34">
        <f t="shared" si="64"/>
        <v>0.36610991169308266</v>
      </c>
      <c r="I219" s="35">
        <f t="shared" si="65"/>
        <v>0.62044290344447262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 x14ac:dyDescent="0.2">
      <c r="A220" s="21"/>
      <c r="B220" s="21"/>
      <c r="C220" s="33">
        <f t="shared" si="66"/>
        <v>-2</v>
      </c>
      <c r="D220" s="5">
        <f t="shared" si="67"/>
        <v>-2.25</v>
      </c>
      <c r="E220" s="7"/>
      <c r="F220" s="4">
        <f t="shared" si="62"/>
        <v>-0.13938053097345132</v>
      </c>
      <c r="G220" s="34">
        <f t="shared" si="63"/>
        <v>0.29837750026509213</v>
      </c>
      <c r="H220" s="34">
        <f t="shared" si="64"/>
        <v>0.65484619527206112</v>
      </c>
      <c r="I220" s="35">
        <f t="shared" si="65"/>
        <v>1.4371845701546131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 x14ac:dyDescent="0.2">
      <c r="A221" s="21"/>
      <c r="B221" s="21"/>
      <c r="C221" s="33">
        <f t="shared" si="66"/>
        <v>-1.5</v>
      </c>
      <c r="D221" s="5">
        <f t="shared" si="67"/>
        <v>-1.75</v>
      </c>
      <c r="E221" s="7"/>
      <c r="F221" s="4">
        <f t="shared" si="62"/>
        <v>-4.6460176991150445E-2</v>
      </c>
      <c r="G221" s="34">
        <f t="shared" si="63"/>
        <v>0.19277935292678572</v>
      </c>
      <c r="H221" s="34">
        <f t="shared" si="64"/>
        <v>0.51948064571863972</v>
      </c>
      <c r="I221" s="35">
        <f t="shared" si="65"/>
        <v>1.3998394391267779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 x14ac:dyDescent="0.2">
      <c r="A222" s="21"/>
      <c r="B222" s="21"/>
      <c r="C222" s="33">
        <f t="shared" si="66"/>
        <v>-1</v>
      </c>
      <c r="D222" s="5">
        <f t="shared" si="67"/>
        <v>-1.25</v>
      </c>
      <c r="E222" s="7"/>
      <c r="F222" s="4">
        <f t="shared" si="62"/>
        <v>-2.7654867256637169E-2</v>
      </c>
      <c r="G222" s="34">
        <f t="shared" si="63"/>
        <v>0.2257974754954791</v>
      </c>
      <c r="H222" s="34">
        <f t="shared" si="64"/>
        <v>0.72135299693688493</v>
      </c>
      <c r="I222" s="35">
        <f t="shared" si="65"/>
        <v>2.3044993972939434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 x14ac:dyDescent="0.2">
      <c r="A223" s="21"/>
      <c r="B223" s="21"/>
      <c r="C223" s="33">
        <f t="shared" si="66"/>
        <v>-0.5</v>
      </c>
      <c r="D223" s="5">
        <f t="shared" si="67"/>
        <v>-0.75</v>
      </c>
      <c r="E223" s="7"/>
      <c r="F223" s="4">
        <f t="shared" si="62"/>
        <v>-1.3274336283185841E-2</v>
      </c>
      <c r="G223" s="34">
        <f t="shared" si="63"/>
        <v>0.24160594969703333</v>
      </c>
      <c r="H223" s="34">
        <f t="shared" si="64"/>
        <v>0.89265915042930499</v>
      </c>
      <c r="I223" s="35">
        <f t="shared" si="65"/>
        <v>3.2980990734888049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 x14ac:dyDescent="0.2">
      <c r="A224" s="21"/>
      <c r="B224" s="21"/>
      <c r="C224" s="33">
        <f t="shared" si="66"/>
        <v>0</v>
      </c>
      <c r="D224" s="5">
        <f t="shared" si="67"/>
        <v>-0.25</v>
      </c>
      <c r="E224" s="7"/>
      <c r="F224" s="4">
        <f t="shared" si="62"/>
        <v>-3.3185840707964601E-3</v>
      </c>
      <c r="G224" s="34">
        <f t="shared" si="63"/>
        <v>0.23356760738985546</v>
      </c>
      <c r="H224" s="34">
        <f t="shared" si="64"/>
        <v>0.9797437690512526</v>
      </c>
      <c r="I224" s="35">
        <f t="shared" si="65"/>
        <v>4.1097216507105649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 x14ac:dyDescent="0.2">
      <c r="A225" s="21"/>
      <c r="B225" s="21"/>
      <c r="C225" s="33">
        <f t="shared" si="66"/>
        <v>0.5</v>
      </c>
      <c r="D225" s="5">
        <f t="shared" si="67"/>
        <v>0.25</v>
      </c>
      <c r="E225" s="7"/>
      <c r="F225" s="4">
        <f t="shared" si="62"/>
        <v>2.2123893805309734E-3</v>
      </c>
      <c r="G225" s="34">
        <f t="shared" si="63"/>
        <v>0.19504528043235256</v>
      </c>
      <c r="H225" s="34">
        <f t="shared" si="64"/>
        <v>0.91567717937489435</v>
      </c>
      <c r="I225" s="35">
        <f t="shared" si="65"/>
        <v>4.2988207403396608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 x14ac:dyDescent="0.2">
      <c r="A226" s="21"/>
      <c r="B226" s="21"/>
      <c r="C226" s="33">
        <f t="shared" si="66"/>
        <v>1</v>
      </c>
      <c r="D226" s="5">
        <f t="shared" si="67"/>
        <v>0.75</v>
      </c>
      <c r="E226" s="7"/>
      <c r="F226" s="4">
        <f t="shared" si="62"/>
        <v>9.9557522123893804E-3</v>
      </c>
      <c r="G226" s="34">
        <f t="shared" si="63"/>
        <v>0.35820540204879514</v>
      </c>
      <c r="H226" s="34">
        <f t="shared" si="64"/>
        <v>1.8607661150676353</v>
      </c>
      <c r="I226" s="35">
        <f t="shared" si="65"/>
        <v>9.6661036242894021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 x14ac:dyDescent="0.2">
      <c r="A227" s="21"/>
      <c r="B227" s="21"/>
      <c r="C227" s="33">
        <f t="shared" si="66"/>
        <v>1.5</v>
      </c>
      <c r="D227" s="5">
        <f t="shared" si="67"/>
        <v>1.25</v>
      </c>
      <c r="E227" s="7"/>
      <c r="F227" s="4">
        <f t="shared" si="62"/>
        <v>1.6592920353982299E-2</v>
      </c>
      <c r="G227" s="34">
        <f t="shared" si="63"/>
        <v>0.43048005159065433</v>
      </c>
      <c r="H227" s="34">
        <f t="shared" si="64"/>
        <v>2.4514505592795235</v>
      </c>
      <c r="I227" s="35">
        <f t="shared" si="65"/>
        <v>13.960251636251096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 x14ac:dyDescent="0.2">
      <c r="A228" s="21"/>
      <c r="B228" s="21"/>
      <c r="C228" s="33">
        <f t="shared" si="66"/>
        <v>2</v>
      </c>
      <c r="D228" s="5">
        <f t="shared" si="67"/>
        <v>1.75</v>
      </c>
      <c r="E228" s="7"/>
      <c r="F228" s="4">
        <f t="shared" si="62"/>
        <v>6.1946902654867256E-2</v>
      </c>
      <c r="G228" s="34">
        <f t="shared" si="63"/>
        <v>1.3583783180642839</v>
      </c>
      <c r="H228" s="34">
        <f t="shared" si="64"/>
        <v>8.4147329437610523</v>
      </c>
      <c r="I228" s="35">
        <f t="shared" si="65"/>
        <v>52.126664253387069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 x14ac:dyDescent="0.2">
      <c r="A229" s="21"/>
      <c r="B229" s="21"/>
      <c r="C229" s="33">
        <f t="shared" si="66"/>
        <v>2.5</v>
      </c>
      <c r="D229" s="5">
        <f t="shared" si="67"/>
        <v>2.25</v>
      </c>
      <c r="E229" s="7"/>
      <c r="F229" s="4">
        <f t="shared" si="62"/>
        <v>9.9557522123893804E-3</v>
      </c>
      <c r="G229" s="34">
        <f t="shared" si="63"/>
        <v>0.19831361836638384</v>
      </c>
      <c r="H229" s="34">
        <f t="shared" si="64"/>
        <v>1.3276482503908795</v>
      </c>
      <c r="I229" s="35">
        <f t="shared" si="65"/>
        <v>8.888193817882307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 x14ac:dyDescent="0.2">
      <c r="A230" s="21"/>
      <c r="B230" s="21"/>
      <c r="C230" s="33">
        <f t="shared" si="66"/>
        <v>3</v>
      </c>
      <c r="D230" s="5">
        <f t="shared" si="67"/>
        <v>2.75</v>
      </c>
      <c r="E230" s="7"/>
      <c r="F230" s="4">
        <f t="shared" si="62"/>
        <v>0</v>
      </c>
      <c r="G230" s="34">
        <f t="shared" si="63"/>
        <v>0</v>
      </c>
      <c r="H230" s="34">
        <f t="shared" si="64"/>
        <v>0</v>
      </c>
      <c r="I230" s="35">
        <f t="shared" si="65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 x14ac:dyDescent="0.2">
      <c r="A231" s="21"/>
      <c r="B231" s="21"/>
      <c r="C231" s="33">
        <f t="shared" si="66"/>
        <v>3.5</v>
      </c>
      <c r="D231" s="5">
        <f t="shared" si="67"/>
        <v>3.25</v>
      </c>
      <c r="E231" s="7"/>
      <c r="F231" s="4">
        <f t="shared" si="62"/>
        <v>0</v>
      </c>
      <c r="G231" s="34">
        <f t="shared" si="63"/>
        <v>0</v>
      </c>
      <c r="H231" s="34">
        <f t="shared" si="64"/>
        <v>0</v>
      </c>
      <c r="I231" s="35">
        <f t="shared" si="65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 x14ac:dyDescent="0.2">
      <c r="A232" s="21"/>
      <c r="B232" s="21"/>
      <c r="C232" s="33">
        <f t="shared" si="66"/>
        <v>4</v>
      </c>
      <c r="D232" s="5">
        <f t="shared" si="67"/>
        <v>3.75</v>
      </c>
      <c r="E232" s="7"/>
      <c r="F232" s="4">
        <f t="shared" si="62"/>
        <v>0</v>
      </c>
      <c r="G232" s="34">
        <f t="shared" si="63"/>
        <v>0</v>
      </c>
      <c r="H232" s="34">
        <f t="shared" si="64"/>
        <v>0</v>
      </c>
      <c r="I232" s="35">
        <f t="shared" si="65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 x14ac:dyDescent="0.2">
      <c r="A233" s="21"/>
      <c r="B233" s="21"/>
      <c r="C233" s="33">
        <f t="shared" si="66"/>
        <v>4.5</v>
      </c>
      <c r="D233" s="5">
        <f t="shared" si="67"/>
        <v>4.25</v>
      </c>
      <c r="E233" s="7"/>
      <c r="F233" s="4">
        <f t="shared" si="62"/>
        <v>0</v>
      </c>
      <c r="G233" s="34">
        <f t="shared" si="63"/>
        <v>0</v>
      </c>
      <c r="H233" s="34">
        <f t="shared" si="64"/>
        <v>0</v>
      </c>
      <c r="I233" s="35">
        <f t="shared" si="65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 x14ac:dyDescent="0.2">
      <c r="A234" s="21"/>
      <c r="B234" s="21"/>
      <c r="C234" s="36">
        <f t="shared" si="66"/>
        <v>5</v>
      </c>
      <c r="D234" s="37">
        <f t="shared" si="67"/>
        <v>4.75</v>
      </c>
      <c r="E234" s="38"/>
      <c r="F234" s="4">
        <f t="shared" si="62"/>
        <v>0</v>
      </c>
      <c r="G234" s="34">
        <f t="shared" si="63"/>
        <v>0</v>
      </c>
      <c r="H234" s="34">
        <f t="shared" si="64"/>
        <v>0</v>
      </c>
      <c r="I234" s="35">
        <f t="shared" si="65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 x14ac:dyDescent="0.2">
      <c r="A235" s="21"/>
      <c r="B235" s="21"/>
      <c r="C235" s="21"/>
      <c r="D235" s="21"/>
      <c r="E235" s="55"/>
      <c r="F235" s="56">
        <f>SUM(F204:F234)</f>
        <v>-4.4446902654867273</v>
      </c>
      <c r="G235" s="56">
        <f>SQRT(SUM(G204:G234))</f>
        <v>2.5043622369375891</v>
      </c>
      <c r="H235" s="56">
        <f>(SUM(H204:H234))/(($G$235)^3)</f>
        <v>0.88704389717723064</v>
      </c>
      <c r="I235" s="56">
        <f>(SUM(I204:I234))/(($G$235)^4)</f>
        <v>2.9299787081793145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idden="1" x14ac:dyDescent="0.2">
      <c r="A236" s="21"/>
      <c r="B236" s="21"/>
      <c r="C236" s="21"/>
      <c r="D236" s="21"/>
      <c r="E236" s="77"/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 x14ac:dyDescent="0.2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idden="1" x14ac:dyDescent="0.2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 x14ac:dyDescent="0.2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8">D239*G125</f>
        <v>0</v>
      </c>
      <c r="G239" s="34">
        <f t="shared" ref="G239:G269" si="69">G125*((D239-$F$270)^2)</f>
        <v>0</v>
      </c>
      <c r="H239" s="34">
        <f t="shared" ref="H239:H269" si="70">G125*((D239-$F$270)^3)</f>
        <v>0</v>
      </c>
      <c r="I239" s="35">
        <f t="shared" ref="I239:I269" si="71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 x14ac:dyDescent="0.2">
      <c r="A240" s="21"/>
      <c r="B240" s="21"/>
      <c r="C240" s="33">
        <f t="shared" ref="C240:C269" si="72">C239+0.5</f>
        <v>-9.5</v>
      </c>
      <c r="D240" s="5">
        <f>(C239+C240)/2</f>
        <v>-9.75</v>
      </c>
      <c r="E240" s="7"/>
      <c r="F240" s="4">
        <f t="shared" si="68"/>
        <v>0</v>
      </c>
      <c r="G240" s="34">
        <f t="shared" si="69"/>
        <v>0</v>
      </c>
      <c r="H240" s="34">
        <f t="shared" si="70"/>
        <v>0</v>
      </c>
      <c r="I240" s="35">
        <f t="shared" si="71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 x14ac:dyDescent="0.2">
      <c r="A241" s="21"/>
      <c r="B241" s="21"/>
      <c r="C241" s="33">
        <f t="shared" si="72"/>
        <v>-9</v>
      </c>
      <c r="D241" s="5">
        <f>(C240+C241)/2</f>
        <v>-9.25</v>
      </c>
      <c r="E241" s="7"/>
      <c r="F241" s="4">
        <f t="shared" si="68"/>
        <v>0</v>
      </c>
      <c r="G241" s="34">
        <f t="shared" si="69"/>
        <v>0</v>
      </c>
      <c r="H241" s="34">
        <f t="shared" si="70"/>
        <v>0</v>
      </c>
      <c r="I241" s="35">
        <f t="shared" si="71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 x14ac:dyDescent="0.2">
      <c r="A242" s="21"/>
      <c r="B242" s="21"/>
      <c r="C242" s="33">
        <f t="shared" si="72"/>
        <v>-8.5</v>
      </c>
      <c r="D242" s="5">
        <f t="shared" ref="D242:D269" si="73">(C241+C242)/2</f>
        <v>-8.75</v>
      </c>
      <c r="E242" s="7"/>
      <c r="F242" s="4">
        <f t="shared" si="68"/>
        <v>0</v>
      </c>
      <c r="G242" s="34">
        <f t="shared" si="69"/>
        <v>0</v>
      </c>
      <c r="H242" s="34">
        <f t="shared" si="70"/>
        <v>0</v>
      </c>
      <c r="I242" s="35">
        <f t="shared" si="71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 x14ac:dyDescent="0.2">
      <c r="A243" s="21"/>
      <c r="B243" s="21"/>
      <c r="C243" s="33">
        <f t="shared" si="72"/>
        <v>-8</v>
      </c>
      <c r="D243" s="5">
        <f t="shared" si="73"/>
        <v>-8.25</v>
      </c>
      <c r="E243" s="7"/>
      <c r="F243" s="4">
        <f t="shared" si="68"/>
        <v>0</v>
      </c>
      <c r="G243" s="34">
        <f t="shared" si="69"/>
        <v>0</v>
      </c>
      <c r="H243" s="34">
        <f t="shared" si="70"/>
        <v>0</v>
      </c>
      <c r="I243" s="35">
        <f t="shared" si="71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 x14ac:dyDescent="0.2">
      <c r="A244" s="21"/>
      <c r="B244" s="21"/>
      <c r="C244" s="33">
        <f t="shared" si="72"/>
        <v>-7.5</v>
      </c>
      <c r="D244" s="5">
        <f t="shared" si="73"/>
        <v>-7.75</v>
      </c>
      <c r="E244" s="7"/>
      <c r="F244" s="4">
        <f t="shared" si="68"/>
        <v>0</v>
      </c>
      <c r="G244" s="34">
        <f t="shared" si="69"/>
        <v>0</v>
      </c>
      <c r="H244" s="34">
        <f t="shared" si="70"/>
        <v>0</v>
      </c>
      <c r="I244" s="35">
        <f t="shared" si="71"/>
        <v>0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 x14ac:dyDescent="0.2">
      <c r="A245" s="21"/>
      <c r="B245" s="21"/>
      <c r="C245" s="33">
        <f t="shared" si="72"/>
        <v>-7</v>
      </c>
      <c r="D245" s="5">
        <f t="shared" si="73"/>
        <v>-7.25</v>
      </c>
      <c r="E245" s="7"/>
      <c r="F245" s="4">
        <f t="shared" si="68"/>
        <v>0</v>
      </c>
      <c r="G245" s="34">
        <f t="shared" si="69"/>
        <v>0</v>
      </c>
      <c r="H245" s="34">
        <f t="shared" si="70"/>
        <v>0</v>
      </c>
      <c r="I245" s="35">
        <f t="shared" si="71"/>
        <v>0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 x14ac:dyDescent="0.2">
      <c r="A246" s="21"/>
      <c r="B246" s="21"/>
      <c r="C246" s="33">
        <f t="shared" si="72"/>
        <v>-6.5</v>
      </c>
      <c r="D246" s="5">
        <f t="shared" si="73"/>
        <v>-6.75</v>
      </c>
      <c r="E246" s="7"/>
      <c r="F246" s="4">
        <f t="shared" si="68"/>
        <v>0</v>
      </c>
      <c r="G246" s="34">
        <f t="shared" si="69"/>
        <v>0</v>
      </c>
      <c r="H246" s="34">
        <f t="shared" si="70"/>
        <v>0</v>
      </c>
      <c r="I246" s="35">
        <f t="shared" si="71"/>
        <v>0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 x14ac:dyDescent="0.2">
      <c r="A247" s="21"/>
      <c r="B247" s="21"/>
      <c r="C247" s="33">
        <f t="shared" si="72"/>
        <v>-6</v>
      </c>
      <c r="D247" s="5">
        <f t="shared" si="73"/>
        <v>-6.25</v>
      </c>
      <c r="E247" s="7"/>
      <c r="F247" s="4">
        <f t="shared" si="68"/>
        <v>0</v>
      </c>
      <c r="G247" s="34">
        <f t="shared" si="69"/>
        <v>0</v>
      </c>
      <c r="H247" s="34">
        <f t="shared" si="70"/>
        <v>0</v>
      </c>
      <c r="I247" s="35">
        <f t="shared" si="71"/>
        <v>0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 x14ac:dyDescent="0.2">
      <c r="A248" s="21"/>
      <c r="B248" s="21"/>
      <c r="C248" s="33">
        <f t="shared" si="72"/>
        <v>-5.5</v>
      </c>
      <c r="D248" s="5">
        <f t="shared" si="73"/>
        <v>-5.75</v>
      </c>
      <c r="E248" s="7"/>
      <c r="F248" s="4">
        <f t="shared" si="68"/>
        <v>0</v>
      </c>
      <c r="G248" s="34">
        <f t="shared" si="69"/>
        <v>0</v>
      </c>
      <c r="H248" s="34">
        <f t="shared" si="70"/>
        <v>0</v>
      </c>
      <c r="I248" s="35">
        <f t="shared" si="71"/>
        <v>0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 x14ac:dyDescent="0.2">
      <c r="A249" s="21"/>
      <c r="B249" s="21"/>
      <c r="C249" s="33">
        <f t="shared" si="72"/>
        <v>-5</v>
      </c>
      <c r="D249" s="5">
        <f t="shared" si="73"/>
        <v>-5.25</v>
      </c>
      <c r="E249" s="7"/>
      <c r="F249" s="4">
        <f t="shared" si="68"/>
        <v>0</v>
      </c>
      <c r="G249" s="34">
        <f t="shared" si="69"/>
        <v>0</v>
      </c>
      <c r="H249" s="34">
        <f t="shared" si="70"/>
        <v>0</v>
      </c>
      <c r="I249" s="35">
        <f t="shared" si="71"/>
        <v>0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 x14ac:dyDescent="0.2">
      <c r="A250" s="21"/>
      <c r="B250" s="21"/>
      <c r="C250" s="33">
        <f t="shared" si="72"/>
        <v>-4.5</v>
      </c>
      <c r="D250" s="5">
        <f t="shared" si="73"/>
        <v>-4.75</v>
      </c>
      <c r="E250" s="7"/>
      <c r="F250" s="4">
        <f t="shared" si="68"/>
        <v>0</v>
      </c>
      <c r="G250" s="34">
        <f t="shared" si="69"/>
        <v>0</v>
      </c>
      <c r="H250" s="34">
        <f t="shared" si="70"/>
        <v>0</v>
      </c>
      <c r="I250" s="35">
        <f t="shared" si="71"/>
        <v>0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 x14ac:dyDescent="0.2">
      <c r="A251" s="21"/>
      <c r="B251" s="21"/>
      <c r="C251" s="33">
        <f t="shared" si="72"/>
        <v>-4</v>
      </c>
      <c r="D251" s="5">
        <f t="shared" si="73"/>
        <v>-4.25</v>
      </c>
      <c r="E251" s="7"/>
      <c r="F251" s="4">
        <f t="shared" si="68"/>
        <v>0</v>
      </c>
      <c r="G251" s="34">
        <f t="shared" si="69"/>
        <v>0</v>
      </c>
      <c r="H251" s="34">
        <f t="shared" si="70"/>
        <v>0</v>
      </c>
      <c r="I251" s="35">
        <f t="shared" si="71"/>
        <v>0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 x14ac:dyDescent="0.2">
      <c r="A252" s="21"/>
      <c r="B252" s="21"/>
      <c r="C252" s="33">
        <f t="shared" si="72"/>
        <v>-3.5</v>
      </c>
      <c r="D252" s="5">
        <f t="shared" si="73"/>
        <v>-3.75</v>
      </c>
      <c r="E252" s="7"/>
      <c r="F252" s="4">
        <f t="shared" si="68"/>
        <v>0</v>
      </c>
      <c r="G252" s="34">
        <f t="shared" si="69"/>
        <v>0</v>
      </c>
      <c r="H252" s="34">
        <f t="shared" si="70"/>
        <v>0</v>
      </c>
      <c r="I252" s="35">
        <f t="shared" si="71"/>
        <v>0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 x14ac:dyDescent="0.2">
      <c r="A253" s="21"/>
      <c r="B253" s="21"/>
      <c r="C253" s="33">
        <f t="shared" si="72"/>
        <v>-3</v>
      </c>
      <c r="D253" s="5">
        <f t="shared" si="73"/>
        <v>-3.25</v>
      </c>
      <c r="E253" s="7"/>
      <c r="F253" s="4">
        <f t="shared" si="68"/>
        <v>0</v>
      </c>
      <c r="G253" s="34">
        <f t="shared" si="69"/>
        <v>0</v>
      </c>
      <c r="H253" s="34">
        <f t="shared" si="70"/>
        <v>0</v>
      </c>
      <c r="I253" s="35">
        <f t="shared" si="71"/>
        <v>0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 x14ac:dyDescent="0.2">
      <c r="A254" s="21"/>
      <c r="B254" s="21"/>
      <c r="C254" s="33">
        <f t="shared" si="72"/>
        <v>-2.5</v>
      </c>
      <c r="D254" s="5">
        <f t="shared" si="73"/>
        <v>-2.75</v>
      </c>
      <c r="E254" s="7"/>
      <c r="F254" s="4">
        <f t="shared" si="68"/>
        <v>0</v>
      </c>
      <c r="G254" s="34">
        <f t="shared" si="69"/>
        <v>0</v>
      </c>
      <c r="H254" s="34">
        <f t="shared" si="70"/>
        <v>0</v>
      </c>
      <c r="I254" s="35">
        <f t="shared" si="71"/>
        <v>0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 x14ac:dyDescent="0.2">
      <c r="A255" s="21"/>
      <c r="B255" s="21"/>
      <c r="C255" s="33">
        <f t="shared" si="72"/>
        <v>-2</v>
      </c>
      <c r="D255" s="5">
        <f t="shared" si="73"/>
        <v>-2.25</v>
      </c>
      <c r="E255" s="7"/>
      <c r="F255" s="4">
        <f t="shared" si="68"/>
        <v>0</v>
      </c>
      <c r="G255" s="34">
        <f t="shared" si="69"/>
        <v>0</v>
      </c>
      <c r="H255" s="34">
        <f t="shared" si="70"/>
        <v>0</v>
      </c>
      <c r="I255" s="35">
        <f t="shared" si="71"/>
        <v>0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 x14ac:dyDescent="0.2">
      <c r="A256" s="21"/>
      <c r="B256" s="21"/>
      <c r="C256" s="33">
        <f t="shared" si="72"/>
        <v>-1.5</v>
      </c>
      <c r="D256" s="5">
        <f t="shared" si="73"/>
        <v>-1.75</v>
      </c>
      <c r="E256" s="7"/>
      <c r="F256" s="4">
        <f t="shared" si="68"/>
        <v>0</v>
      </c>
      <c r="G256" s="34">
        <f t="shared" si="69"/>
        <v>0</v>
      </c>
      <c r="H256" s="34">
        <f t="shared" si="70"/>
        <v>0</v>
      </c>
      <c r="I256" s="35">
        <f t="shared" si="71"/>
        <v>0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 x14ac:dyDescent="0.2">
      <c r="A257" s="21"/>
      <c r="B257" s="21"/>
      <c r="C257" s="33">
        <f t="shared" si="72"/>
        <v>-1</v>
      </c>
      <c r="D257" s="5">
        <f t="shared" si="73"/>
        <v>-1.25</v>
      </c>
      <c r="E257" s="7"/>
      <c r="F257" s="4">
        <f t="shared" si="68"/>
        <v>0</v>
      </c>
      <c r="G257" s="34">
        <f t="shared" si="69"/>
        <v>0</v>
      </c>
      <c r="H257" s="34">
        <f t="shared" si="70"/>
        <v>0</v>
      </c>
      <c r="I257" s="35">
        <f t="shared" si="71"/>
        <v>0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 x14ac:dyDescent="0.2">
      <c r="A258" s="21"/>
      <c r="B258" s="21"/>
      <c r="C258" s="33">
        <f t="shared" si="72"/>
        <v>-0.5</v>
      </c>
      <c r="D258" s="5">
        <f t="shared" si="73"/>
        <v>-0.75</v>
      </c>
      <c r="E258" s="7"/>
      <c r="F258" s="4">
        <f t="shared" si="68"/>
        <v>0</v>
      </c>
      <c r="G258" s="34">
        <f t="shared" si="69"/>
        <v>0</v>
      </c>
      <c r="H258" s="34">
        <f t="shared" si="70"/>
        <v>0</v>
      </c>
      <c r="I258" s="35">
        <f t="shared" si="71"/>
        <v>0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 x14ac:dyDescent="0.2">
      <c r="A259" s="21"/>
      <c r="B259" s="21"/>
      <c r="C259" s="33">
        <f t="shared" si="72"/>
        <v>0</v>
      </c>
      <c r="D259" s="5">
        <f t="shared" si="73"/>
        <v>-0.25</v>
      </c>
      <c r="E259" s="7"/>
      <c r="F259" s="4">
        <f t="shared" si="68"/>
        <v>0</v>
      </c>
      <c r="G259" s="34">
        <f t="shared" si="69"/>
        <v>0</v>
      </c>
      <c r="H259" s="34">
        <f t="shared" si="70"/>
        <v>0</v>
      </c>
      <c r="I259" s="35">
        <f t="shared" si="71"/>
        <v>0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 x14ac:dyDescent="0.2">
      <c r="A260" s="21"/>
      <c r="B260" s="21"/>
      <c r="C260" s="33">
        <f t="shared" si="72"/>
        <v>0.5</v>
      </c>
      <c r="D260" s="5">
        <f t="shared" si="73"/>
        <v>0.25</v>
      </c>
      <c r="E260" s="7"/>
      <c r="F260" s="4">
        <f t="shared" si="68"/>
        <v>0</v>
      </c>
      <c r="G260" s="34">
        <f t="shared" si="69"/>
        <v>0</v>
      </c>
      <c r="H260" s="34">
        <f t="shared" si="70"/>
        <v>0</v>
      </c>
      <c r="I260" s="35">
        <f t="shared" si="71"/>
        <v>0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 x14ac:dyDescent="0.2">
      <c r="A261" s="21"/>
      <c r="B261" s="21"/>
      <c r="C261" s="33">
        <f t="shared" si="72"/>
        <v>1</v>
      </c>
      <c r="D261" s="5">
        <f t="shared" si="73"/>
        <v>0.75</v>
      </c>
      <c r="E261" s="7"/>
      <c r="F261" s="4">
        <f t="shared" si="68"/>
        <v>0</v>
      </c>
      <c r="G261" s="34">
        <f t="shared" si="69"/>
        <v>0</v>
      </c>
      <c r="H261" s="34">
        <f t="shared" si="70"/>
        <v>0</v>
      </c>
      <c r="I261" s="35">
        <f t="shared" si="71"/>
        <v>0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 x14ac:dyDescent="0.2">
      <c r="A262" s="21"/>
      <c r="B262" s="21"/>
      <c r="C262" s="33">
        <f t="shared" si="72"/>
        <v>1.5</v>
      </c>
      <c r="D262" s="5">
        <f t="shared" si="73"/>
        <v>1.25</v>
      </c>
      <c r="E262" s="7"/>
      <c r="F262" s="4">
        <f t="shared" si="68"/>
        <v>0</v>
      </c>
      <c r="G262" s="34">
        <f t="shared" si="69"/>
        <v>0</v>
      </c>
      <c r="H262" s="34">
        <f t="shared" si="70"/>
        <v>0</v>
      </c>
      <c r="I262" s="35">
        <f t="shared" si="71"/>
        <v>0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 x14ac:dyDescent="0.2">
      <c r="A263" s="21"/>
      <c r="B263" s="21"/>
      <c r="C263" s="33">
        <f t="shared" si="72"/>
        <v>2</v>
      </c>
      <c r="D263" s="5">
        <f t="shared" si="73"/>
        <v>1.75</v>
      </c>
      <c r="E263" s="7"/>
      <c r="F263" s="4">
        <f t="shared" si="68"/>
        <v>0</v>
      </c>
      <c r="G263" s="34">
        <f t="shared" si="69"/>
        <v>0</v>
      </c>
      <c r="H263" s="34">
        <f t="shared" si="70"/>
        <v>0</v>
      </c>
      <c r="I263" s="35">
        <f t="shared" si="71"/>
        <v>0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 x14ac:dyDescent="0.2">
      <c r="A264" s="21"/>
      <c r="B264" s="21"/>
      <c r="C264" s="33">
        <f t="shared" si="72"/>
        <v>2.5</v>
      </c>
      <c r="D264" s="5">
        <f t="shared" si="73"/>
        <v>2.25</v>
      </c>
      <c r="E264" s="7"/>
      <c r="F264" s="4">
        <f t="shared" si="68"/>
        <v>0</v>
      </c>
      <c r="G264" s="34">
        <f t="shared" si="69"/>
        <v>0</v>
      </c>
      <c r="H264" s="34">
        <f t="shared" si="70"/>
        <v>0</v>
      </c>
      <c r="I264" s="35">
        <f t="shared" si="71"/>
        <v>0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 x14ac:dyDescent="0.2">
      <c r="A265" s="21"/>
      <c r="B265" s="21"/>
      <c r="C265" s="33">
        <f t="shared" si="72"/>
        <v>3</v>
      </c>
      <c r="D265" s="5">
        <f t="shared" si="73"/>
        <v>2.75</v>
      </c>
      <c r="E265" s="7"/>
      <c r="F265" s="4">
        <f t="shared" si="68"/>
        <v>0</v>
      </c>
      <c r="G265" s="34">
        <f t="shared" si="69"/>
        <v>0</v>
      </c>
      <c r="H265" s="34">
        <f t="shared" si="70"/>
        <v>0</v>
      </c>
      <c r="I265" s="35">
        <f t="shared" si="71"/>
        <v>0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 x14ac:dyDescent="0.2">
      <c r="A266" s="21"/>
      <c r="B266" s="21"/>
      <c r="C266" s="33">
        <f t="shared" si="72"/>
        <v>3.5</v>
      </c>
      <c r="D266" s="5">
        <f t="shared" si="73"/>
        <v>3.25</v>
      </c>
      <c r="E266" s="7"/>
      <c r="F266" s="4">
        <f t="shared" si="68"/>
        <v>0</v>
      </c>
      <c r="G266" s="34">
        <f t="shared" si="69"/>
        <v>0</v>
      </c>
      <c r="H266" s="34">
        <f t="shared" si="70"/>
        <v>0</v>
      </c>
      <c r="I266" s="35">
        <f t="shared" si="71"/>
        <v>0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 x14ac:dyDescent="0.2">
      <c r="A267" s="21"/>
      <c r="B267" s="21"/>
      <c r="C267" s="33">
        <f t="shared" si="72"/>
        <v>4</v>
      </c>
      <c r="D267" s="5">
        <f t="shared" si="73"/>
        <v>3.75</v>
      </c>
      <c r="E267" s="7"/>
      <c r="F267" s="4">
        <f t="shared" si="68"/>
        <v>0</v>
      </c>
      <c r="G267" s="34">
        <f t="shared" si="69"/>
        <v>0</v>
      </c>
      <c r="H267" s="34">
        <f t="shared" si="70"/>
        <v>0</v>
      </c>
      <c r="I267" s="35">
        <f t="shared" si="71"/>
        <v>0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 x14ac:dyDescent="0.2">
      <c r="A268" s="21"/>
      <c r="B268" s="21"/>
      <c r="C268" s="33">
        <f t="shared" si="72"/>
        <v>4.5</v>
      </c>
      <c r="D268" s="5">
        <f t="shared" si="73"/>
        <v>4.25</v>
      </c>
      <c r="E268" s="7"/>
      <c r="F268" s="4">
        <f t="shared" si="68"/>
        <v>0</v>
      </c>
      <c r="G268" s="34">
        <f t="shared" si="69"/>
        <v>0</v>
      </c>
      <c r="H268" s="34">
        <f t="shared" si="70"/>
        <v>0</v>
      </c>
      <c r="I268" s="35">
        <f t="shared" si="71"/>
        <v>0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 x14ac:dyDescent="0.2">
      <c r="A269" s="21"/>
      <c r="B269" s="21"/>
      <c r="C269" s="36">
        <f t="shared" si="72"/>
        <v>5</v>
      </c>
      <c r="D269" s="37">
        <f t="shared" si="73"/>
        <v>4.75</v>
      </c>
      <c r="E269" s="38"/>
      <c r="F269" s="4">
        <f t="shared" si="68"/>
        <v>0</v>
      </c>
      <c r="G269" s="34">
        <f t="shared" si="69"/>
        <v>0</v>
      </c>
      <c r="H269" s="34">
        <f t="shared" si="70"/>
        <v>0</v>
      </c>
      <c r="I269" s="35">
        <f t="shared" si="71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 x14ac:dyDescent="0.2">
      <c r="A270" s="21"/>
      <c r="B270" s="21"/>
      <c r="C270" s="21"/>
      <c r="D270" s="21"/>
      <c r="E270" s="59">
        <f>2^(-F270)</f>
        <v>1</v>
      </c>
      <c r="F270" s="60">
        <f>SUM(F239:F269)</f>
        <v>0</v>
      </c>
      <c r="G270" s="60">
        <f>SQRT(SUM(G239:G269))</f>
        <v>0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idden="1" x14ac:dyDescent="0.2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 x14ac:dyDescent="0.2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 x14ac:dyDescent="0.2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 x14ac:dyDescent="0.2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 x14ac:dyDescent="0.2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 x14ac:dyDescent="0.2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 x14ac:dyDescent="0.2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 x14ac:dyDescent="0.2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 x14ac:dyDescent="0.2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 x14ac:dyDescent="0.2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 x14ac:dyDescent="0.2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 x14ac:dyDescent="0.2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 x14ac:dyDescent="0.2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 x14ac:dyDescent="0.2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 x14ac:dyDescent="0.2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 x14ac:dyDescent="0.2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 x14ac:dyDescent="0.2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 x14ac:dyDescent="0.2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 x14ac:dyDescent="0.2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 x14ac:dyDescent="0.2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 x14ac:dyDescent="0.2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 x14ac:dyDescent="0.2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 x14ac:dyDescent="0.2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 x14ac:dyDescent="0.2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 x14ac:dyDescent="0.2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 x14ac:dyDescent="0.2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 x14ac:dyDescent="0.2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 x14ac:dyDescent="0.2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 x14ac:dyDescent="0.2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 x14ac:dyDescent="0.2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 x14ac:dyDescent="0.2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 x14ac:dyDescent="0.2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 x14ac:dyDescent="0.2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 x14ac:dyDescent="0.2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stefano</cp:lastModifiedBy>
  <cp:lastPrinted>2001-02-12T09:47:34Z</cp:lastPrinted>
  <dcterms:created xsi:type="dcterms:W3CDTF">2001-02-09T08:27:19Z</dcterms:created>
  <dcterms:modified xsi:type="dcterms:W3CDTF">2014-03-18T10:34:19Z</dcterms:modified>
</cp:coreProperties>
</file>