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 divise" sheetId="14" r:id="rId2"/>
    <sheet name="Curve Granulometriche totale" sheetId="15" r:id="rId3"/>
  </sheets>
  <calcPr calcId="124519"/>
</workbook>
</file>

<file path=xl/calcChain.xml><?xml version="1.0" encoding="utf-8"?>
<calcChain xmlns="http://schemas.openxmlformats.org/spreadsheetml/2006/main">
  <c r="J165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H134" s="1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 s="1"/>
  <c r="C206"/>
  <c r="D206"/>
  <c r="G84"/>
  <c r="F206" s="1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 s="1"/>
  <c r="C227"/>
  <c r="D227"/>
  <c r="G105"/>
  <c r="C228"/>
  <c r="D228"/>
  <c r="G106"/>
  <c r="F228" s="1"/>
  <c r="C229"/>
  <c r="D229"/>
  <c r="G107"/>
  <c r="C230"/>
  <c r="D230"/>
  <c r="G108"/>
  <c r="F230" s="1"/>
  <c r="C231"/>
  <c r="D231"/>
  <c r="G109"/>
  <c r="C232"/>
  <c r="D232"/>
  <c r="G110"/>
  <c r="F232" s="1"/>
  <c r="C233"/>
  <c r="D233"/>
  <c r="G111"/>
  <c r="C234"/>
  <c r="D234"/>
  <c r="G112"/>
  <c r="F234"/>
  <c r="H82"/>
  <c r="H125"/>
  <c r="H39" s="1"/>
  <c r="D169"/>
  <c r="C170"/>
  <c r="D170"/>
  <c r="H83"/>
  <c r="H126"/>
  <c r="H40"/>
  <c r="G40" s="1"/>
  <c r="C171"/>
  <c r="D171"/>
  <c r="H84"/>
  <c r="H127"/>
  <c r="H85"/>
  <c r="H128"/>
  <c r="H86"/>
  <c r="H129"/>
  <c r="H87"/>
  <c r="H130"/>
  <c r="H88"/>
  <c r="H131"/>
  <c r="H89"/>
  <c r="H132"/>
  <c r="H90"/>
  <c r="H133"/>
  <c r="H91"/>
  <c r="H92"/>
  <c r="H135"/>
  <c r="H93"/>
  <c r="H136"/>
  <c r="H94"/>
  <c r="H137"/>
  <c r="H95"/>
  <c r="H138"/>
  <c r="H96"/>
  <c r="H139"/>
  <c r="H97"/>
  <c r="H140"/>
  <c r="H98"/>
  <c r="H141"/>
  <c r="H99"/>
  <c r="H142"/>
  <c r="H100"/>
  <c r="H143"/>
  <c r="H101"/>
  <c r="H144"/>
  <c r="H102"/>
  <c r="H145"/>
  <c r="H103"/>
  <c r="H146"/>
  <c r="H104"/>
  <c r="H147"/>
  <c r="H105"/>
  <c r="H148"/>
  <c r="H106"/>
  <c r="H149"/>
  <c r="H107"/>
  <c r="H150"/>
  <c r="H108"/>
  <c r="H151"/>
  <c r="H109"/>
  <c r="H152"/>
  <c r="H110"/>
  <c r="H153"/>
  <c r="H111"/>
  <c r="H154"/>
  <c r="H112"/>
  <c r="H155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 s="1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03"/>
  <c r="D104"/>
  <c r="D149"/>
  <c r="F148"/>
  <c r="D63"/>
  <c r="F62"/>
  <c r="F63"/>
  <c r="D64"/>
  <c r="D150"/>
  <c r="F149"/>
  <c r="D105"/>
  <c r="F104"/>
  <c r="C190"/>
  <c r="D190"/>
  <c r="C191"/>
  <c r="D191" s="1"/>
  <c r="D106"/>
  <c r="F105"/>
  <c r="F150"/>
  <c r="D151"/>
  <c r="D65"/>
  <c r="F64"/>
  <c r="F65"/>
  <c r="D66"/>
  <c r="D107"/>
  <c r="F106"/>
  <c r="D152"/>
  <c r="F151"/>
  <c r="C192"/>
  <c r="D192"/>
  <c r="C193"/>
  <c r="D193"/>
  <c r="D153"/>
  <c r="F152"/>
  <c r="F107"/>
  <c r="D108"/>
  <c r="D67"/>
  <c r="F66"/>
  <c r="F67"/>
  <c r="D68"/>
  <c r="D154"/>
  <c r="F153"/>
  <c r="D109"/>
  <c r="F108"/>
  <c r="C194"/>
  <c r="D194"/>
  <c r="C195"/>
  <c r="D195" s="1"/>
  <c r="D110"/>
  <c r="F109"/>
  <c r="F154"/>
  <c r="D155"/>
  <c r="D69"/>
  <c r="F68"/>
  <c r="F69"/>
  <c r="D70"/>
  <c r="D111"/>
  <c r="F110"/>
  <c r="D156"/>
  <c r="F155"/>
  <c r="C196"/>
  <c r="D196"/>
  <c r="C197"/>
  <c r="D197"/>
  <c r="D157"/>
  <c r="F156"/>
  <c r="F111"/>
  <c r="D112"/>
  <c r="D71"/>
  <c r="F70"/>
  <c r="D72"/>
  <c r="F71"/>
  <c r="D158"/>
  <c r="F157"/>
  <c r="D113"/>
  <c r="F112"/>
  <c r="C198"/>
  <c r="D198"/>
  <c r="C199"/>
  <c r="D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46" l="1"/>
  <c r="G46" s="1"/>
  <c r="H42"/>
  <c r="G42" s="1"/>
  <c r="H41"/>
  <c r="G41" s="1"/>
  <c r="H69"/>
  <c r="G69" s="1"/>
  <c r="F199" s="1"/>
  <c r="H68"/>
  <c r="H67"/>
  <c r="G67" s="1"/>
  <c r="F197" s="1"/>
  <c r="H66"/>
  <c r="G66" s="1"/>
  <c r="F196" s="1"/>
  <c r="H65"/>
  <c r="G65" s="1"/>
  <c r="F195" s="1"/>
  <c r="H64"/>
  <c r="G64" s="1"/>
  <c r="F194" s="1"/>
  <c r="H63"/>
  <c r="G63" s="1"/>
  <c r="F193" s="1"/>
  <c r="H62"/>
  <c r="G62" s="1"/>
  <c r="F192" s="1"/>
  <c r="H61"/>
  <c r="G61" s="1"/>
  <c r="F191" s="1"/>
  <c r="H60"/>
  <c r="G60" s="1"/>
  <c r="F190" s="1"/>
  <c r="H59"/>
  <c r="G59" s="1"/>
  <c r="F189" s="1"/>
  <c r="H58"/>
  <c r="H57"/>
  <c r="G57" s="1"/>
  <c r="H56"/>
  <c r="G56" s="1"/>
  <c r="H55"/>
  <c r="G55" s="1"/>
  <c r="H54"/>
  <c r="G54" s="1"/>
  <c r="H53"/>
  <c r="G53" s="1"/>
  <c r="H50"/>
  <c r="G50" s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F175" s="1"/>
  <c r="H44"/>
  <c r="G44" s="1"/>
  <c r="H43"/>
  <c r="G43" s="1"/>
  <c r="F17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4"/>
  <c r="F172"/>
  <c r="F171"/>
  <c r="F170"/>
  <c r="D33"/>
  <c r="G39"/>
  <c r="J36"/>
  <c r="H76"/>
  <c r="G78"/>
  <c r="H241" l="1"/>
  <c r="G239"/>
  <c r="I240"/>
  <c r="H240"/>
  <c r="I239"/>
  <c r="G240"/>
  <c r="I29"/>
  <c r="J29" s="1"/>
  <c r="E270"/>
  <c r="I269"/>
  <c r="H269"/>
  <c r="H268"/>
  <c r="G268"/>
  <c r="G267"/>
  <c r="H267"/>
  <c r="I266"/>
  <c r="G266"/>
  <c r="I265"/>
  <c r="H265"/>
  <c r="H264"/>
  <c r="G264"/>
  <c r="G263"/>
  <c r="H263"/>
  <c r="I262"/>
  <c r="G262"/>
  <c r="I261"/>
  <c r="H261"/>
  <c r="H260"/>
  <c r="G260"/>
  <c r="G259"/>
  <c r="H259"/>
  <c r="I258"/>
  <c r="G258"/>
  <c r="I257"/>
  <c r="H257"/>
  <c r="H256"/>
  <c r="G256"/>
  <c r="G255"/>
  <c r="H255"/>
  <c r="I254"/>
  <c r="G254"/>
  <c r="I253"/>
  <c r="H253"/>
  <c r="H252"/>
  <c r="G252"/>
  <c r="G251"/>
  <c r="H251"/>
  <c r="I250"/>
  <c r="G250"/>
  <c r="I249"/>
  <c r="H249"/>
  <c r="H248"/>
  <c r="G248"/>
  <c r="G247"/>
  <c r="H247"/>
  <c r="I246"/>
  <c r="G246"/>
  <c r="I245"/>
  <c r="H245"/>
  <c r="H244"/>
  <c r="G244"/>
  <c r="G243"/>
  <c r="H243"/>
  <c r="I242"/>
  <c r="G242"/>
  <c r="H239"/>
  <c r="G241"/>
  <c r="I241"/>
  <c r="G269"/>
  <c r="I268"/>
  <c r="I267"/>
  <c r="H266"/>
  <c r="G265"/>
  <c r="I264"/>
  <c r="I263"/>
  <c r="H262"/>
  <c r="G261"/>
  <c r="I260"/>
  <c r="I259"/>
  <c r="H258"/>
  <c r="G257"/>
  <c r="I256"/>
  <c r="I255"/>
  <c r="H254"/>
  <c r="G253"/>
  <c r="I252"/>
  <c r="I251"/>
  <c r="H250"/>
  <c r="G249"/>
  <c r="I248"/>
  <c r="I247"/>
  <c r="H246"/>
  <c r="G245"/>
  <c r="I244"/>
  <c r="I243"/>
  <c r="H242"/>
  <c r="F235"/>
  <c r="H205" s="1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I207" l="1"/>
  <c r="I231"/>
  <c r="I215"/>
  <c r="I217"/>
  <c r="I223"/>
  <c r="I209"/>
  <c r="I211"/>
  <c r="I225"/>
  <c r="I227"/>
  <c r="I221"/>
  <c r="I233"/>
  <c r="I219"/>
  <c r="I213"/>
  <c r="H223"/>
  <c r="I229"/>
  <c r="H231"/>
  <c r="H219"/>
  <c r="H227"/>
  <c r="H220"/>
  <c r="E235"/>
  <c r="G231"/>
  <c r="H228"/>
  <c r="H212"/>
  <c r="I222"/>
  <c r="G270"/>
  <c r="J30" s="1"/>
  <c r="H232"/>
  <c r="H224"/>
  <c r="H216"/>
  <c r="H208"/>
  <c r="G215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H270" l="1"/>
  <c r="J31" s="1"/>
  <c r="G200"/>
  <c r="H200" s="1"/>
  <c r="D31" s="1"/>
  <c r="I270"/>
  <c r="J32" s="1"/>
  <c r="G235"/>
  <c r="I235" s="1"/>
  <c r="G32" s="1"/>
  <c r="U78"/>
  <c r="Q78"/>
  <c r="M78"/>
  <c r="T78"/>
  <c r="P78"/>
  <c r="S78"/>
  <c r="O78"/>
  <c r="I77"/>
  <c r="R78"/>
  <c r="N78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I200" l="1"/>
  <c r="D32" s="1"/>
  <c r="D30"/>
  <c r="H235"/>
  <c r="G31" s="1"/>
  <c r="G30"/>
  <c r="U118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F20" s="1"/>
  <c r="G20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J20" l="1"/>
  <c r="I20"/>
  <c r="R40"/>
  <c r="N40"/>
  <c r="T40"/>
  <c r="M40"/>
  <c r="O40"/>
  <c r="S40"/>
  <c r="U40"/>
  <c r="I39"/>
  <c r="P40"/>
  <c r="Q40"/>
  <c r="T39" l="1"/>
  <c r="T80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  <c r="C21" l="1"/>
  <c r="D21" s="1"/>
</calcChain>
</file>

<file path=xl/sharedStrings.xml><?xml version="1.0" encoding="utf-8"?>
<sst xmlns="http://schemas.openxmlformats.org/spreadsheetml/2006/main" count="250" uniqueCount="83">
  <si>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</si>
  <si>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</si>
  <si>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</si>
  <si>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</si>
  <si>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</si>
  <si>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</si>
  <si>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</si>
  <si>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</si>
  <si>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</si>
  <si>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</si>
  <si>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</si>
  <si>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</si>
  <si>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</si>
  <si>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</si>
  <si>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</si>
  <si>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</si>
  <si>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</si>
  <si>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</si>
  <si>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</si>
  <si>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</si>
  <si>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</si>
  <si>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</si>
  <si>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</si>
  <si>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</si>
  <si>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</si>
  <si>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</si>
  <si>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</si>
  <si>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</si>
  <si>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</si>
  <si>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</si>
  <si>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</si>
  <si>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</si>
  <si>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</si>
  <si>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</si>
  <si>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</si>
  <si>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</si>
  <si>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</si>
  <si>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</si>
  <si>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</si>
  <si>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</si>
  <si>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</si>
  <si>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</si>
  <si>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</si>
  <si>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</si>
  <si>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</si>
  <si>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</si>
  <si>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</si>
  <si>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</si>
  <si>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</si>
  <si>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</si>
  <si>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</si>
  <si>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</si>
  <si>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</si>
  <si>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</si>
  <si>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</si>
  <si>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</si>
  <si>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</si>
  <si>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</si>
  <si>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</si>
  <si>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</si>
  <si>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</si>
  <si>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</si>
  <si>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</si>
  <si>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</si>
  <si>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</si>
  <si>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</si>
  <si>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</si>
  <si>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</si>
  <si>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</si>
  <si>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</si>
  <si>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</si>
  <si>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</si>
  <si>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</si>
  <si>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</si>
  <si>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</si>
  <si>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no</t>
  </si>
  <si>
    <t>Griglia, con stendimenti</t>
  </si>
  <si>
    <t>MNG_03S</t>
  </si>
  <si>
    <t>Monte Opera di Presa</t>
  </si>
  <si>
    <t>Valle opera di Presa</t>
  </si>
  <si>
    <t>Mangiola (tratto in prossimità dell'opera di presa)</t>
  </si>
  <si>
    <t>valle opera di presa</t>
  </si>
  <si>
    <t>monte opera di presa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</si>
</sst>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</font>
    <font>
      <b/>
      <i/>
      <sz val="10"/>
      <name val="Times New Roman"/>
      <family val="1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MNG_03S valle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0.96153846153846156</c:v>
                </c:pt>
                <c:pt idx="2">
                  <c:v>4.8076923076923084</c:v>
                </c:pt>
                <c:pt idx="3">
                  <c:v>4.8076923076923084</c:v>
                </c:pt>
                <c:pt idx="4">
                  <c:v>9.6153846153846168</c:v>
                </c:pt>
                <c:pt idx="5">
                  <c:v>6.7307692307692308</c:v>
                </c:pt>
                <c:pt idx="6">
                  <c:v>11.538461538461538</c:v>
                </c:pt>
                <c:pt idx="7">
                  <c:v>8.6538461538461533</c:v>
                </c:pt>
                <c:pt idx="8">
                  <c:v>9.6153846153846168</c:v>
                </c:pt>
                <c:pt idx="9">
                  <c:v>11.538461538461538</c:v>
                </c:pt>
                <c:pt idx="10">
                  <c:v>5.7692307692307692</c:v>
                </c:pt>
                <c:pt idx="11">
                  <c:v>3.8461538461538463</c:v>
                </c:pt>
                <c:pt idx="12">
                  <c:v>6.7307692307692308</c:v>
                </c:pt>
                <c:pt idx="13">
                  <c:v>1.9230769230769231</c:v>
                </c:pt>
                <c:pt idx="14">
                  <c:v>0.96153846153846156</c:v>
                </c:pt>
                <c:pt idx="15">
                  <c:v>0</c:v>
                </c:pt>
                <c:pt idx="16">
                  <c:v>0</c:v>
                </c:pt>
                <c:pt idx="17">
                  <c:v>0.96153846153846156</c:v>
                </c:pt>
                <c:pt idx="18">
                  <c:v>0.96153846153846156</c:v>
                </c:pt>
                <c:pt idx="19">
                  <c:v>0</c:v>
                </c:pt>
                <c:pt idx="20">
                  <c:v>0</c:v>
                </c:pt>
                <c:pt idx="21">
                  <c:v>2.8846153846153846</c:v>
                </c:pt>
                <c:pt idx="22">
                  <c:v>0</c:v>
                </c:pt>
                <c:pt idx="23">
                  <c:v>0.96153846153846156</c:v>
                </c:pt>
                <c:pt idx="24">
                  <c:v>1.9230769230769231</c:v>
                </c:pt>
                <c:pt idx="25">
                  <c:v>1.9230769230769231</c:v>
                </c:pt>
                <c:pt idx="26">
                  <c:v>1.9230769230769231</c:v>
                </c:pt>
                <c:pt idx="27">
                  <c:v>0.96153846153846156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2"/>
          <c:tx>
            <c:v>% Camp. MNG_03S monte</c:v>
          </c:tx>
          <c:spPr>
            <a:solidFill>
              <a:srgbClr val="0000FF"/>
            </a:solidFill>
            <a:ln w="12700">
              <a:solidFill>
                <a:srgbClr val="0000FF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Granulometrica'!$H$125:$H$165</c:f>
              <c:numCache>
                <c:formatCode>0.000</c:formatCode>
                <c:ptCount val="41"/>
                <c:pt idx="0">
                  <c:v>0.81300813008130091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5.6910569105691051</c:v>
                </c:pt>
                <c:pt idx="5">
                  <c:v>3.2520325203252036</c:v>
                </c:pt>
                <c:pt idx="6">
                  <c:v>9.7560975609756095</c:v>
                </c:pt>
                <c:pt idx="7">
                  <c:v>12.195121951219512</c:v>
                </c:pt>
                <c:pt idx="8">
                  <c:v>16.260162601626014</c:v>
                </c:pt>
                <c:pt idx="9">
                  <c:v>12.195121951219512</c:v>
                </c:pt>
                <c:pt idx="10">
                  <c:v>13.821138211382115</c:v>
                </c:pt>
                <c:pt idx="11">
                  <c:v>13.821138211382115</c:v>
                </c:pt>
                <c:pt idx="12">
                  <c:v>6.5040650406504072</c:v>
                </c:pt>
                <c:pt idx="13">
                  <c:v>1.6260162601626018</c:v>
                </c:pt>
                <c:pt idx="14">
                  <c:v>1.6260162601626018</c:v>
                </c:pt>
                <c:pt idx="15">
                  <c:v>0.81300813008130091</c:v>
                </c:pt>
                <c:pt idx="16">
                  <c:v>0</c:v>
                </c:pt>
                <c:pt idx="17">
                  <c:v>0.81300813008130091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0.81300813008130091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gapWidth val="30"/>
        <c:overlap val="-20"/>
        <c:axId val="46709376"/>
        <c:axId val="59454976"/>
      </c:barChart>
      <c:lineChart>
        <c:grouping val="standard"/>
        <c:ser>
          <c:idx val="3"/>
          <c:order val="1"/>
          <c:tx>
            <c:v>Curva granulometrica valle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99.038461538461533</c:v>
                </c:pt>
                <c:pt idx="3">
                  <c:v>94.230769230769226</c:v>
                </c:pt>
                <c:pt idx="4">
                  <c:v>89.42307692307692</c:v>
                </c:pt>
                <c:pt idx="5">
                  <c:v>79.807692307692307</c:v>
                </c:pt>
                <c:pt idx="6">
                  <c:v>73.07692307692308</c:v>
                </c:pt>
                <c:pt idx="7">
                  <c:v>61.53846153846154</c:v>
                </c:pt>
                <c:pt idx="8">
                  <c:v>52.884615384615387</c:v>
                </c:pt>
                <c:pt idx="9">
                  <c:v>43.269230769230774</c:v>
                </c:pt>
                <c:pt idx="10">
                  <c:v>31.730769230769234</c:v>
                </c:pt>
                <c:pt idx="11">
                  <c:v>25.961538461538463</c:v>
                </c:pt>
                <c:pt idx="12">
                  <c:v>22.115384615384617</c:v>
                </c:pt>
                <c:pt idx="13">
                  <c:v>15.384615384615385</c:v>
                </c:pt>
                <c:pt idx="14">
                  <c:v>13.461538461538462</c:v>
                </c:pt>
                <c:pt idx="15">
                  <c:v>12.5</c:v>
                </c:pt>
                <c:pt idx="16">
                  <c:v>12.5</c:v>
                </c:pt>
                <c:pt idx="17">
                  <c:v>12.5</c:v>
                </c:pt>
                <c:pt idx="18">
                  <c:v>11.538461538461538</c:v>
                </c:pt>
                <c:pt idx="19">
                  <c:v>10.576923076923077</c:v>
                </c:pt>
                <c:pt idx="20">
                  <c:v>10.576923076923077</c:v>
                </c:pt>
                <c:pt idx="21">
                  <c:v>10.576923076923077</c:v>
                </c:pt>
                <c:pt idx="22">
                  <c:v>7.6923076923076925</c:v>
                </c:pt>
                <c:pt idx="23">
                  <c:v>7.6923076923076925</c:v>
                </c:pt>
                <c:pt idx="24">
                  <c:v>6.7307692307692308</c:v>
                </c:pt>
                <c:pt idx="25">
                  <c:v>4.8076923076923075</c:v>
                </c:pt>
                <c:pt idx="26">
                  <c:v>2.8846153846153846</c:v>
                </c:pt>
                <c:pt idx="27">
                  <c:v>0.96153846153846156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3"/>
          <c:tx>
            <c:v>Curva granulometrica monte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Granulometrica'!$I$125:$I$165</c:f>
              <c:numCache>
                <c:formatCode>0.000</c:formatCode>
                <c:ptCount val="41"/>
                <c:pt idx="0">
                  <c:v>99.999999999999972</c:v>
                </c:pt>
                <c:pt idx="1">
                  <c:v>99.186991869918671</c:v>
                </c:pt>
                <c:pt idx="2">
                  <c:v>99.186991869918671</c:v>
                </c:pt>
                <c:pt idx="3">
                  <c:v>99.186991869918671</c:v>
                </c:pt>
                <c:pt idx="4">
                  <c:v>99.186991869918671</c:v>
                </c:pt>
                <c:pt idx="5">
                  <c:v>93.495934959349569</c:v>
                </c:pt>
                <c:pt idx="6">
                  <c:v>90.243902439024367</c:v>
                </c:pt>
                <c:pt idx="7">
                  <c:v>80.487804878048763</c:v>
                </c:pt>
                <c:pt idx="8">
                  <c:v>68.292682926829258</c:v>
                </c:pt>
                <c:pt idx="9">
                  <c:v>52.032520325203251</c:v>
                </c:pt>
                <c:pt idx="10">
                  <c:v>39.837398373983739</c:v>
                </c:pt>
                <c:pt idx="11">
                  <c:v>26.016260162601625</c:v>
                </c:pt>
                <c:pt idx="12">
                  <c:v>12.195121951219512</c:v>
                </c:pt>
                <c:pt idx="13">
                  <c:v>5.691056910569106</c:v>
                </c:pt>
                <c:pt idx="14">
                  <c:v>4.0650406504065044</c:v>
                </c:pt>
                <c:pt idx="15">
                  <c:v>2.4390243902439028</c:v>
                </c:pt>
                <c:pt idx="16">
                  <c:v>1.6260162601626018</c:v>
                </c:pt>
                <c:pt idx="17">
                  <c:v>1.6260162601626018</c:v>
                </c:pt>
                <c:pt idx="18">
                  <c:v>0.81300813008130091</c:v>
                </c:pt>
                <c:pt idx="19">
                  <c:v>0.81300813008130091</c:v>
                </c:pt>
                <c:pt idx="20">
                  <c:v>0.81300813008130091</c:v>
                </c:pt>
                <c:pt idx="21">
                  <c:v>0.81300813008130091</c:v>
                </c:pt>
                <c:pt idx="22">
                  <c:v>0.81300813008130091</c:v>
                </c:pt>
                <c:pt idx="23">
                  <c:v>0.81300813008130091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46709376"/>
        <c:axId val="59454976"/>
      </c:lineChart>
      <c:catAx>
        <c:axId val="4670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06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454976"/>
        <c:crosses val="autoZero"/>
        <c:auto val="1"/>
        <c:lblAlgn val="ctr"/>
        <c:lblOffset val="100"/>
        <c:tickLblSkip val="1"/>
        <c:tickMarkSkip val="1"/>
      </c:catAx>
      <c:valAx>
        <c:axId val="59454976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87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09376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54808686659773"/>
          <c:y val="6.7651585924640822E-2"/>
          <c:w val="0.34832126852809375"/>
          <c:h val="0.3087646247608880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11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MNG_03S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Granulometrica'!$H$39:$H$79</c:f>
              <c:numCache>
                <c:formatCode>0.000</c:formatCode>
                <c:ptCount val="41"/>
                <c:pt idx="0">
                  <c:v>0.40650406504065045</c:v>
                </c:pt>
                <c:pt idx="1">
                  <c:v>0.48076923076923078</c:v>
                </c:pt>
                <c:pt idx="2">
                  <c:v>2.4038461538461542</c:v>
                </c:pt>
                <c:pt idx="3">
                  <c:v>2.4038461538461542</c:v>
                </c:pt>
                <c:pt idx="4">
                  <c:v>7.6532207629768614</c:v>
                </c:pt>
                <c:pt idx="5">
                  <c:v>4.9914008755472175</c:v>
                </c:pt>
                <c:pt idx="6">
                  <c:v>10.647279549718574</c:v>
                </c:pt>
                <c:pt idx="7">
                  <c:v>10.424484052532833</c:v>
                </c:pt>
                <c:pt idx="8">
                  <c:v>12.937773608505315</c:v>
                </c:pt>
                <c:pt idx="9">
                  <c:v>11.866791744840526</c:v>
                </c:pt>
                <c:pt idx="10">
                  <c:v>9.7951844903064416</c:v>
                </c:pt>
                <c:pt idx="11">
                  <c:v>8.8336460287679799</c:v>
                </c:pt>
                <c:pt idx="12">
                  <c:v>6.617417135709819</c:v>
                </c:pt>
                <c:pt idx="13">
                  <c:v>1.7745465916197625</c:v>
                </c:pt>
                <c:pt idx="14">
                  <c:v>1.2937773608505316</c:v>
                </c:pt>
                <c:pt idx="15">
                  <c:v>0.40650406504065045</c:v>
                </c:pt>
                <c:pt idx="16">
                  <c:v>0</c:v>
                </c:pt>
                <c:pt idx="17">
                  <c:v>0.88727329580988124</c:v>
                </c:pt>
                <c:pt idx="18">
                  <c:v>0.48076923076923078</c:v>
                </c:pt>
                <c:pt idx="19">
                  <c:v>0</c:v>
                </c:pt>
                <c:pt idx="20">
                  <c:v>0</c:v>
                </c:pt>
                <c:pt idx="21">
                  <c:v>1.4423076923076923</c:v>
                </c:pt>
                <c:pt idx="22">
                  <c:v>0</c:v>
                </c:pt>
                <c:pt idx="23">
                  <c:v>0.88727329580988124</c:v>
                </c:pt>
                <c:pt idx="24">
                  <c:v>0.96153846153846156</c:v>
                </c:pt>
                <c:pt idx="25">
                  <c:v>0.96153846153846156</c:v>
                </c:pt>
                <c:pt idx="26">
                  <c:v>0.96153846153846156</c:v>
                </c:pt>
                <c:pt idx="27">
                  <c:v>0.48076923076923078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gapWidth val="30"/>
        <c:overlap val="-20"/>
        <c:axId val="88488192"/>
        <c:axId val="88950272"/>
      </c:barChart>
      <c:lineChart>
        <c:grouping val="standard"/>
        <c:ser>
          <c:idx val="3"/>
          <c:order val="1"/>
          <c:tx>
            <c:v>Curva granulometrica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Granulometrica'!$I$39:$I$79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99.593495934959364</c:v>
                </c:pt>
                <c:pt idx="2">
                  <c:v>99.112726704190138</c:v>
                </c:pt>
                <c:pt idx="3">
                  <c:v>96.708880550343977</c:v>
                </c:pt>
                <c:pt idx="4">
                  <c:v>94.305034396497817</c:v>
                </c:pt>
                <c:pt idx="5">
                  <c:v>86.651813633520959</c:v>
                </c:pt>
                <c:pt idx="6">
                  <c:v>81.660412757973745</c:v>
                </c:pt>
                <c:pt idx="7">
                  <c:v>71.013133208255169</c:v>
                </c:pt>
                <c:pt idx="8">
                  <c:v>60.588649155722329</c:v>
                </c:pt>
                <c:pt idx="9">
                  <c:v>47.650875547217012</c:v>
                </c:pt>
                <c:pt idx="10">
                  <c:v>35.784083802376486</c:v>
                </c:pt>
                <c:pt idx="11">
                  <c:v>25.988899312070043</c:v>
                </c:pt>
                <c:pt idx="12">
                  <c:v>17.155253283302063</c:v>
                </c:pt>
                <c:pt idx="13">
                  <c:v>10.537836147592245</c:v>
                </c:pt>
                <c:pt idx="14">
                  <c:v>8.7632895559724826</c:v>
                </c:pt>
                <c:pt idx="15">
                  <c:v>7.4695121951219514</c:v>
                </c:pt>
                <c:pt idx="16">
                  <c:v>7.0630081300813012</c:v>
                </c:pt>
                <c:pt idx="17">
                  <c:v>7.0630081300813012</c:v>
                </c:pt>
                <c:pt idx="18">
                  <c:v>6.1757348342714202</c:v>
                </c:pt>
                <c:pt idx="19">
                  <c:v>5.6949656035021894</c:v>
                </c:pt>
                <c:pt idx="20">
                  <c:v>5.6949656035021894</c:v>
                </c:pt>
                <c:pt idx="21">
                  <c:v>5.6949656035021894</c:v>
                </c:pt>
                <c:pt idx="22">
                  <c:v>4.2526579111944969</c:v>
                </c:pt>
                <c:pt idx="23">
                  <c:v>4.2526579111944969</c:v>
                </c:pt>
                <c:pt idx="24">
                  <c:v>3.3653846153846154</c:v>
                </c:pt>
                <c:pt idx="25">
                  <c:v>2.4038461538461537</c:v>
                </c:pt>
                <c:pt idx="26">
                  <c:v>1.4423076923076923</c:v>
                </c:pt>
                <c:pt idx="27">
                  <c:v>0.48076923076923078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88488192"/>
        <c:axId val="88950272"/>
      </c:lineChart>
      <c:catAx>
        <c:axId val="88488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11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88950272"/>
        <c:crosses val="autoZero"/>
        <c:auto val="1"/>
        <c:lblAlgn val="ctr"/>
        <c:lblOffset val="100"/>
        <c:tickLblSkip val="1"/>
        <c:tickMarkSkip val="1"/>
      </c:catAx>
      <c:valAx>
        <c:axId val="88950272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2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88488192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548086866597741"/>
          <c:y val="6.7651585924640822E-2"/>
          <c:w val="0.34832126852809381"/>
          <c:h val="0.21610925752924956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topLeftCell="B1" workbookViewId="0">
      <selection activeCell="K15" sqref="K15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2" t="s">
        <v>74</v>
      </c>
      <c r="C1" s="83"/>
      <c r="D1" s="83"/>
      <c r="E1" s="83"/>
      <c r="F1" s="83"/>
      <c r="G1" s="83"/>
      <c r="H1" s="83"/>
      <c r="I1" s="83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4" t="s">
        <v>24</v>
      </c>
      <c r="C3" s="85"/>
      <c r="D3" s="86" t="s">
        <v>77</v>
      </c>
      <c r="E3" s="86"/>
      <c r="F3" s="86"/>
      <c r="G3" s="86"/>
      <c r="H3" s="86"/>
      <c r="I3" s="8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4" t="s">
        <v>26</v>
      </c>
      <c r="C4" s="85"/>
      <c r="D4" s="87">
        <v>41095</v>
      </c>
      <c r="E4" s="88"/>
      <c r="F4" s="88"/>
      <c r="G4" s="88"/>
      <c r="H4" s="88"/>
      <c r="I4" s="8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89" t="s">
        <v>25</v>
      </c>
      <c r="C5" s="90"/>
      <c r="D5" s="91" t="s">
        <v>80</v>
      </c>
      <c r="E5" s="92"/>
      <c r="F5" s="92"/>
      <c r="G5" s="92"/>
      <c r="H5" s="92"/>
      <c r="I5" s="9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0"/>
      <c r="C6" s="90"/>
      <c r="D6" s="94"/>
      <c r="E6" s="95"/>
      <c r="F6" s="95"/>
      <c r="G6" s="95"/>
      <c r="H6" s="95"/>
      <c r="I6" s="9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0"/>
      <c r="C7" s="90"/>
      <c r="D7" s="94"/>
      <c r="E7" s="95"/>
      <c r="F7" s="95"/>
      <c r="G7" s="95"/>
      <c r="H7" s="95"/>
      <c r="I7" s="9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0"/>
      <c r="C8" s="90"/>
      <c r="D8" s="97"/>
      <c r="E8" s="98"/>
      <c r="F8" s="98"/>
      <c r="G8" s="98"/>
      <c r="H8" s="98"/>
      <c r="I8" s="9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0" t="s">
        <v>55</v>
      </c>
      <c r="C9" s="100"/>
      <c r="D9" s="100"/>
      <c r="E9" s="100"/>
      <c r="F9" s="100"/>
      <c r="G9" s="100"/>
      <c r="H9" s="100"/>
      <c r="I9" s="10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4" t="s">
        <v>28</v>
      </c>
      <c r="C10" s="85"/>
      <c r="D10" s="85"/>
      <c r="E10" s="88" t="s">
        <v>76</v>
      </c>
      <c r="F10" s="88"/>
      <c r="G10" s="88"/>
      <c r="H10" s="88"/>
      <c r="I10" s="8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4" t="s">
        <v>27</v>
      </c>
      <c r="C11" s="85"/>
      <c r="D11" s="85"/>
      <c r="E11" s="77">
        <v>0.5</v>
      </c>
      <c r="F11" s="84" t="s">
        <v>29</v>
      </c>
      <c r="G11" s="85"/>
      <c r="H11" s="8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5" t="s">
        <v>30</v>
      </c>
      <c r="C12" s="85"/>
      <c r="D12" s="85"/>
      <c r="E12" s="88">
        <v>104</v>
      </c>
      <c r="F12" s="88"/>
      <c r="G12" s="88"/>
      <c r="H12" s="88"/>
      <c r="I12" s="8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1" t="s">
        <v>54</v>
      </c>
      <c r="C13" s="101"/>
      <c r="D13" s="101"/>
      <c r="E13" s="101"/>
      <c r="F13" s="101"/>
      <c r="G13" s="101"/>
      <c r="H13" s="101"/>
      <c r="I13" s="10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5" t="s">
        <v>31</v>
      </c>
      <c r="C14" s="85"/>
      <c r="D14" s="85"/>
      <c r="E14" s="77">
        <v>123</v>
      </c>
      <c r="F14" s="85" t="s">
        <v>34</v>
      </c>
      <c r="G14" s="85"/>
      <c r="H14" s="8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2" t="s">
        <v>33</v>
      </c>
      <c r="C15" s="85"/>
      <c r="D15" s="85"/>
      <c r="E15" s="77"/>
      <c r="F15" s="85" t="s">
        <v>35</v>
      </c>
      <c r="G15" s="85"/>
      <c r="H15" s="8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75</v>
      </c>
      <c r="D16" s="103"/>
      <c r="E16" s="103"/>
      <c r="F16" s="85" t="s">
        <v>36</v>
      </c>
      <c r="G16" s="85"/>
      <c r="H16" s="8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4" t="s">
        <v>56</v>
      </c>
      <c r="C18" s="105"/>
      <c r="D18" s="106"/>
      <c r="E18" s="100" t="s">
        <v>79</v>
      </c>
      <c r="F18" s="100"/>
      <c r="G18" s="107"/>
      <c r="H18" s="101" t="s">
        <v>78</v>
      </c>
      <c r="I18" s="108"/>
      <c r="J18" s="109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57</v>
      </c>
      <c r="C20" s="55">
        <f>U80</f>
        <v>-3.8484581497797357</v>
      </c>
      <c r="D20" s="58">
        <f>2^(-C20)</f>
        <v>14.404604551967845</v>
      </c>
      <c r="E20" s="51" t="s">
        <v>57</v>
      </c>
      <c r="F20" s="55">
        <f>U123</f>
        <v>9.9999999999999978E-2</v>
      </c>
      <c r="G20" s="58">
        <f>2^(-F20)</f>
        <v>0.93303299153680741</v>
      </c>
      <c r="H20" s="51" t="s">
        <v>57</v>
      </c>
      <c r="I20" s="55">
        <f>U166</f>
        <v>-4.3312499999999998</v>
      </c>
      <c r="J20" s="79">
        <f>2^(-I20)</f>
        <v>20.129647449257842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58</v>
      </c>
      <c r="C21" s="55">
        <f>T80</f>
        <v>-4.412711163614885</v>
      </c>
      <c r="D21" s="58">
        <f t="shared" ref="D21:D29" si="0">2^(-C21)</f>
        <v>21.298961202385865</v>
      </c>
      <c r="E21" s="51" t="s">
        <v>58</v>
      </c>
      <c r="F21" s="55">
        <f>T123</f>
        <v>-4.0457142857142854</v>
      </c>
      <c r="G21" s="58">
        <f t="shared" ref="G21:G29" si="1">2^(-F21)</f>
        <v>16.51510555845686</v>
      </c>
      <c r="H21" s="51" t="s">
        <v>58</v>
      </c>
      <c r="I21" s="55">
        <f>T166</f>
        <v>-4.6376470588235295</v>
      </c>
      <c r="J21" s="79">
        <f t="shared" ref="J21:J29" si="2">2^(-I21)</f>
        <v>24.892635166033351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59</v>
      </c>
      <c r="C22" s="55">
        <f>S80</f>
        <v>-4.9440265486725661</v>
      </c>
      <c r="D22" s="58">
        <f t="shared" si="0"/>
        <v>30.782245003167024</v>
      </c>
      <c r="E22" s="51" t="s">
        <v>59</v>
      </c>
      <c r="F22" s="55">
        <f>S123</f>
        <v>-4.875</v>
      </c>
      <c r="G22" s="58">
        <f t="shared" si="1"/>
        <v>29.344129382549472</v>
      </c>
      <c r="H22" s="51" t="s">
        <v>59</v>
      </c>
      <c r="I22" s="55">
        <f>S166</f>
        <v>-4.9632352941176467</v>
      </c>
      <c r="J22" s="79">
        <f t="shared" si="2"/>
        <v>31.194835447136807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73</v>
      </c>
      <c r="C23" s="55">
        <f>R80</f>
        <v>-5.4599760574620912</v>
      </c>
      <c r="D23" s="58">
        <f t="shared" si="0"/>
        <v>44.016607687877581</v>
      </c>
      <c r="E23" s="51" t="s">
        <v>73</v>
      </c>
      <c r="F23" s="55">
        <f>R123</f>
        <v>-5.6416666666666666</v>
      </c>
      <c r="G23" s="58">
        <f t="shared" si="1"/>
        <v>49.924174464855888</v>
      </c>
      <c r="H23" s="51" t="s">
        <v>73</v>
      </c>
      <c r="I23" s="55">
        <f>R166</f>
        <v>-5.3250000000000002</v>
      </c>
      <c r="J23" s="79">
        <f t="shared" si="2"/>
        <v>40.085262035972086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60</v>
      </c>
      <c r="C24" s="56">
        <f>Q80</f>
        <v>-5.6776350461133074</v>
      </c>
      <c r="D24" s="58">
        <f t="shared" si="0"/>
        <v>51.184498598804531</v>
      </c>
      <c r="E24" s="51" t="s">
        <v>60</v>
      </c>
      <c r="F24" s="55">
        <f>Q123</f>
        <v>-5.8583333333333334</v>
      </c>
      <c r="G24" s="58">
        <f t="shared" si="1"/>
        <v>58.014166619399042</v>
      </c>
      <c r="H24" s="51" t="s">
        <v>60</v>
      </c>
      <c r="I24" s="55">
        <f>Q166</f>
        <v>-5.5066666666666668</v>
      </c>
      <c r="J24" s="79">
        <f t="shared" si="2"/>
        <v>45.464439652127226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61</v>
      </c>
      <c r="C25" s="55">
        <f>P80</f>
        <v>-6.0907854984894261</v>
      </c>
      <c r="D25" s="58">
        <f t="shared" si="0"/>
        <v>68.156790636019835</v>
      </c>
      <c r="E25" s="51" t="s">
        <v>61</v>
      </c>
      <c r="F25" s="55">
        <f>P123</f>
        <v>-6.35</v>
      </c>
      <c r="G25" s="58">
        <f t="shared" si="1"/>
        <v>81.571880148432712</v>
      </c>
      <c r="H25" s="51" t="s">
        <v>61</v>
      </c>
      <c r="I25" s="55">
        <f>P166</f>
        <v>-5.916666666666667</v>
      </c>
      <c r="J25" s="79">
        <f t="shared" si="2"/>
        <v>60.407956011628407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62</v>
      </c>
      <c r="C26" s="55">
        <f>O80</f>
        <v>-7.1872246696035234</v>
      </c>
      <c r="D26" s="58">
        <f t="shared" si="0"/>
        <v>145.73712946683506</v>
      </c>
      <c r="E26" s="51" t="s">
        <v>62</v>
      </c>
      <c r="F26" s="55">
        <f>O123</f>
        <v>-7.6428571428571423</v>
      </c>
      <c r="G26" s="58">
        <f t="shared" si="1"/>
        <v>199.86155063186163</v>
      </c>
      <c r="H26" s="51" t="s">
        <v>62</v>
      </c>
      <c r="I26" s="55">
        <f>O166</f>
        <v>-6.7750000000000004</v>
      </c>
      <c r="J26" s="79">
        <f t="shared" si="2"/>
        <v>109.51616328737312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63</v>
      </c>
      <c r="C27" s="55">
        <f>N80</f>
        <v>-7.7343617854346114</v>
      </c>
      <c r="D27" s="58">
        <f t="shared" si="0"/>
        <v>212.94865174016871</v>
      </c>
      <c r="E27" s="51" t="s">
        <v>63</v>
      </c>
      <c r="F27" s="55">
        <f>N123</f>
        <v>-8.218</v>
      </c>
      <c r="G27" s="58">
        <f t="shared" si="1"/>
        <v>297.75873063624977</v>
      </c>
      <c r="H27" s="51" t="s">
        <v>63</v>
      </c>
      <c r="I27" s="55">
        <f>N166</f>
        <v>-7.1800000000000006</v>
      </c>
      <c r="J27" s="79">
        <f t="shared" si="2"/>
        <v>145.00913731786224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64</v>
      </c>
      <c r="C28" s="55">
        <f>M80</f>
        <v>-8.2187436159346259</v>
      </c>
      <c r="D28" s="58">
        <f t="shared" si="0"/>
        <v>297.91224555358446</v>
      </c>
      <c r="E28" s="51" t="s">
        <v>64</v>
      </c>
      <c r="F28" s="55">
        <f>M123</f>
        <v>-8.56</v>
      </c>
      <c r="G28" s="58">
        <f t="shared" si="1"/>
        <v>377.41291962652213</v>
      </c>
      <c r="H28" s="51" t="s">
        <v>64</v>
      </c>
      <c r="I28" s="55">
        <f>M166</f>
        <v>-7.4875000000000016</v>
      </c>
      <c r="J28" s="79">
        <f t="shared" si="2"/>
        <v>179.45769800465749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72</v>
      </c>
      <c r="C29" s="69">
        <f>F200</f>
        <v>-5.7671591619762355</v>
      </c>
      <c r="D29" s="58">
        <f t="shared" si="0"/>
        <v>54.461286671838039</v>
      </c>
      <c r="E29" s="51" t="s">
        <v>72</v>
      </c>
      <c r="F29" s="69">
        <f>F235</f>
        <v>-5.6826923076923102</v>
      </c>
      <c r="G29" s="58">
        <f t="shared" si="1"/>
        <v>51.364236947690955</v>
      </c>
      <c r="H29" s="51" t="s">
        <v>72</v>
      </c>
      <c r="I29" s="69">
        <f>F270</f>
        <v>-5.8516260162601625</v>
      </c>
      <c r="J29" s="79">
        <f t="shared" si="2"/>
        <v>57.74507560528378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0" t="s">
        <v>65</v>
      </c>
      <c r="C30" s="107"/>
      <c r="D30" s="57">
        <f>G200</f>
        <v>2.3680671096551911</v>
      </c>
      <c r="E30" s="110" t="s">
        <v>65</v>
      </c>
      <c r="F30" s="107"/>
      <c r="G30" s="57">
        <f>G235</f>
        <v>3.0152319182295182</v>
      </c>
      <c r="H30" s="110" t="s">
        <v>65</v>
      </c>
      <c r="I30" s="107"/>
      <c r="J30" s="70">
        <f>G270</f>
        <v>1.4524430632579308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0" t="s">
        <v>66</v>
      </c>
      <c r="C31" s="107"/>
      <c r="D31" s="57">
        <f>H200</f>
        <v>1.6708360288978241</v>
      </c>
      <c r="E31" s="110" t="s">
        <v>66</v>
      </c>
      <c r="F31" s="107"/>
      <c r="G31" s="57">
        <f>H235</f>
        <v>1.4604737336302647</v>
      </c>
      <c r="H31" s="110" t="s">
        <v>66</v>
      </c>
      <c r="I31" s="107"/>
      <c r="J31" s="57">
        <f>H270</f>
        <v>0.83876622066818984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0" t="s">
        <v>67</v>
      </c>
      <c r="C32" s="107"/>
      <c r="D32" s="57">
        <f>I200</f>
        <v>6.7331469162035082</v>
      </c>
      <c r="E32" s="110" t="s">
        <v>67</v>
      </c>
      <c r="F32" s="107"/>
      <c r="G32" s="57">
        <f>I235</f>
        <v>4.5862000788751809</v>
      </c>
      <c r="H32" s="110" t="s">
        <v>67</v>
      </c>
      <c r="I32" s="107"/>
      <c r="J32" s="57">
        <f>I270</f>
        <v>7.021602407829981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4" t="s">
        <v>68</v>
      </c>
      <c r="C33" s="111"/>
      <c r="D33" s="71">
        <f>SUM(H39:H57)</f>
        <v>94.305034396497817</v>
      </c>
      <c r="E33" s="84" t="s">
        <v>68</v>
      </c>
      <c r="F33" s="111"/>
      <c r="G33" s="71">
        <f>SUM(H82:H100)</f>
        <v>89.42307692307692</v>
      </c>
      <c r="H33" s="84" t="s">
        <v>68</v>
      </c>
      <c r="I33" s="111"/>
      <c r="J33" s="71">
        <f>SUM(H125:H143)</f>
        <v>99.1869918699187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4" t="s">
        <v>69</v>
      </c>
      <c r="C34" s="111"/>
      <c r="D34" s="72">
        <f>SUM(H58:H67)</f>
        <v>5.6949656035021894</v>
      </c>
      <c r="E34" s="84" t="s">
        <v>69</v>
      </c>
      <c r="F34" s="111"/>
      <c r="G34" s="72">
        <f>SUM(H101:H110)</f>
        <v>10.576923076923077</v>
      </c>
      <c r="H34" s="84" t="s">
        <v>69</v>
      </c>
      <c r="I34" s="111"/>
      <c r="J34" s="72">
        <f>SUM(H144:H153)</f>
        <v>0.81300813008130091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4" t="s">
        <v>70</v>
      </c>
      <c r="C35" s="111"/>
      <c r="D35" s="72">
        <f>SUM(H68:H75)/100</f>
        <v>0</v>
      </c>
      <c r="E35" s="84" t="s">
        <v>70</v>
      </c>
      <c r="F35" s="111"/>
      <c r="G35" s="72">
        <f>SUM(H112:H119)/100</f>
        <v>0</v>
      </c>
      <c r="H35" s="84" t="s">
        <v>70</v>
      </c>
      <c r="I35" s="111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4" t="s">
        <v>71</v>
      </c>
      <c r="C36" s="111"/>
      <c r="D36" s="72">
        <f>SUM(H76:H79)/100</f>
        <v>0</v>
      </c>
      <c r="E36" s="84" t="s">
        <v>71</v>
      </c>
      <c r="F36" s="111"/>
      <c r="G36" s="72">
        <f>SUM(H119:H122)/100</f>
        <v>0</v>
      </c>
      <c r="H36" s="84" t="s">
        <v>71</v>
      </c>
      <c r="I36" s="111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4" t="s">
        <v>23</v>
      </c>
      <c r="C38" s="112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3" t="s">
        <v>37</v>
      </c>
      <c r="C39" s="107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4.0650406504065045E-3</v>
      </c>
      <c r="H39" s="8">
        <f t="shared" ref="H39:H79" si="5">(H82+H125)/2</f>
        <v>0.40650406504065045</v>
      </c>
      <c r="I39" s="8">
        <f t="shared" ref="I39:I79" si="6">I40+H39</f>
        <v>100.00000000000001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113" t="s">
        <v>42</v>
      </c>
      <c r="C40" s="107"/>
      <c r="D40" s="19">
        <v>-9.5</v>
      </c>
      <c r="E40" s="7">
        <v>0</v>
      </c>
      <c r="F40" s="3">
        <f t="shared" si="3"/>
        <v>724.0773439350246</v>
      </c>
      <c r="G40" s="8">
        <f t="shared" si="4"/>
        <v>4.807692307692308E-3</v>
      </c>
      <c r="H40" s="8">
        <f t="shared" si="5"/>
        <v>0.48076923076923078</v>
      </c>
      <c r="I40" s="8">
        <f t="shared" si="6"/>
        <v>99.593495934959364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113" t="s">
        <v>42</v>
      </c>
      <c r="C41" s="107"/>
      <c r="D41" s="20">
        <v>-9</v>
      </c>
      <c r="E41" s="7">
        <v>0</v>
      </c>
      <c r="F41" s="11">
        <f t="shared" si="3"/>
        <v>512</v>
      </c>
      <c r="G41" s="8">
        <f t="shared" si="4"/>
        <v>2.4038461538461543E-2</v>
      </c>
      <c r="H41" s="8">
        <f t="shared" si="5"/>
        <v>2.4038461538461542</v>
      </c>
      <c r="I41" s="8">
        <f t="shared" si="6"/>
        <v>99.112726704190138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113" t="s">
        <v>38</v>
      </c>
      <c r="C42" s="107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2.4038461538461543E-2</v>
      </c>
      <c r="H42" s="8">
        <f t="shared" si="5"/>
        <v>2.4038461538461542</v>
      </c>
      <c r="I42" s="8">
        <f t="shared" si="6"/>
        <v>96.708880550343977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113" t="s">
        <v>38</v>
      </c>
      <c r="C43" s="107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7.6532207629768617E-2</v>
      </c>
      <c r="H43" s="8">
        <f t="shared" si="5"/>
        <v>7.6532207629768614</v>
      </c>
      <c r="I43" s="8">
        <f t="shared" si="6"/>
        <v>94.305034396497817</v>
      </c>
      <c r="J43" s="27"/>
      <c r="K43" s="26"/>
      <c r="L43" s="26"/>
      <c r="M43" s="46">
        <f t="shared" si="7"/>
        <v>-8.2187436159346259</v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113" t="s">
        <v>41</v>
      </c>
      <c r="C44" s="107"/>
      <c r="D44" s="20">
        <f t="shared" si="16"/>
        <v>-7.5</v>
      </c>
      <c r="E44" s="7">
        <v>0</v>
      </c>
      <c r="F44" s="11">
        <f t="shared" si="3"/>
        <v>181.01933598375612</v>
      </c>
      <c r="G44" s="8">
        <f t="shared" si="4"/>
        <v>4.9914008755472174E-2</v>
      </c>
      <c r="H44" s="8">
        <f t="shared" si="5"/>
        <v>4.9914008755472175</v>
      </c>
      <c r="I44" s="8">
        <f t="shared" si="6"/>
        <v>86.651813633520959</v>
      </c>
      <c r="J44" s="27"/>
      <c r="K44" s="26"/>
      <c r="L44" s="26"/>
      <c r="M44" s="46" t="str">
        <f t="shared" si="7"/>
        <v/>
      </c>
      <c r="N44" s="46">
        <f t="shared" si="8"/>
        <v>-7.7343617854346114</v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113" t="s">
        <v>41</v>
      </c>
      <c r="C45" s="107"/>
      <c r="D45" s="20">
        <f t="shared" si="16"/>
        <v>-7</v>
      </c>
      <c r="E45" s="7">
        <v>0</v>
      </c>
      <c r="F45" s="11">
        <f t="shared" si="3"/>
        <v>128</v>
      </c>
      <c r="G45" s="8">
        <f t="shared" si="4"/>
        <v>0.10647279549718575</v>
      </c>
      <c r="H45" s="8">
        <f t="shared" si="5"/>
        <v>10.647279549718574</v>
      </c>
      <c r="I45" s="8">
        <f t="shared" si="6"/>
        <v>81.660412757973745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>
        <f t="shared" si="9"/>
        <v>-7.1872246696035234</v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113" t="s">
        <v>39</v>
      </c>
      <c r="C46" s="107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0.10424484052532833</v>
      </c>
      <c r="H46" s="8">
        <f t="shared" si="5"/>
        <v>10.424484052532833</v>
      </c>
      <c r="I46" s="8">
        <f t="shared" si="6"/>
        <v>71.013133208255169</v>
      </c>
      <c r="J46" s="28"/>
      <c r="K46" s="26"/>
      <c r="L46" s="26"/>
      <c r="M46" s="46" t="str">
        <f t="shared" si="7"/>
        <v/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113" t="s">
        <v>40</v>
      </c>
      <c r="C47" s="107"/>
      <c r="D47" s="20">
        <f t="shared" si="16"/>
        <v>-6</v>
      </c>
      <c r="E47" s="7">
        <v>0</v>
      </c>
      <c r="F47" s="11">
        <f t="shared" si="3"/>
        <v>64</v>
      </c>
      <c r="G47" s="8">
        <f t="shared" si="4"/>
        <v>0.12937773608505315</v>
      </c>
      <c r="H47" s="8">
        <f t="shared" si="5"/>
        <v>12.937773608505315</v>
      </c>
      <c r="I47" s="8">
        <f t="shared" si="6"/>
        <v>60.588649155722329</v>
      </c>
      <c r="J47" s="28"/>
      <c r="K47" s="26"/>
      <c r="L47" s="26"/>
      <c r="M47" s="46" t="str">
        <f t="shared" si="7"/>
        <v/>
      </c>
      <c r="N47" s="46" t="str">
        <f t="shared" si="8"/>
        <v/>
      </c>
      <c r="O47" s="46" t="str">
        <f t="shared" si="9"/>
        <v/>
      </c>
      <c r="P47" s="46">
        <f t="shared" si="10"/>
        <v>-6.0907854984894261</v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113" t="s">
        <v>47</v>
      </c>
      <c r="C48" s="107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0.11866791744840527</v>
      </c>
      <c r="H48" s="8">
        <f t="shared" si="5"/>
        <v>11.866791744840526</v>
      </c>
      <c r="I48" s="8">
        <f t="shared" si="6"/>
        <v>47.650875547217012</v>
      </c>
      <c r="J48" s="28"/>
      <c r="K48" s="26"/>
      <c r="L48" s="26"/>
      <c r="M48" s="46" t="str">
        <f t="shared" si="7"/>
        <v/>
      </c>
      <c r="N48" s="46" t="str">
        <f t="shared" si="8"/>
        <v/>
      </c>
      <c r="O48" s="46" t="str">
        <f t="shared" si="9"/>
        <v/>
      </c>
      <c r="P48" s="46" t="str">
        <f t="shared" si="10"/>
        <v/>
      </c>
      <c r="Q48" s="46">
        <f t="shared" si="11"/>
        <v>-5.6776350461133074</v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113" t="s">
        <v>47</v>
      </c>
      <c r="C49" s="107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9.7951844903064411E-2</v>
      </c>
      <c r="H49" s="8">
        <f t="shared" si="5"/>
        <v>9.7951844903064416</v>
      </c>
      <c r="I49" s="8">
        <f t="shared" si="6"/>
        <v>35.784083802376486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 t="str">
        <f t="shared" si="9"/>
        <v/>
      </c>
      <c r="P49" s="46" t="str">
        <f t="shared" si="10"/>
        <v/>
      </c>
      <c r="Q49" s="46" t="str">
        <f t="shared" si="11"/>
        <v/>
      </c>
      <c r="R49" s="46">
        <f t="shared" si="12"/>
        <v>-5.4599760574620912</v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113" t="s">
        <v>17</v>
      </c>
      <c r="C50" s="107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8.8336460287679802E-2</v>
      </c>
      <c r="H50" s="8">
        <f t="shared" si="5"/>
        <v>8.8336460287679799</v>
      </c>
      <c r="I50" s="8">
        <f t="shared" si="6"/>
        <v>25.988899312070043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 t="str">
        <f t="shared" si="9"/>
        <v/>
      </c>
      <c r="P50" s="46" t="str">
        <f t="shared" si="10"/>
        <v/>
      </c>
      <c r="Q50" s="46" t="str">
        <f t="shared" si="11"/>
        <v/>
      </c>
      <c r="R50" s="46" t="str">
        <f t="shared" si="12"/>
        <v/>
      </c>
      <c r="S50" s="46">
        <f t="shared" si="13"/>
        <v>-4.9440265486725661</v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113" t="s">
        <v>17</v>
      </c>
      <c r="C51" s="107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6.6174171357098188E-2</v>
      </c>
      <c r="H51" s="8">
        <f t="shared" si="5"/>
        <v>6.617417135709819</v>
      </c>
      <c r="I51" s="8">
        <f t="shared" si="6"/>
        <v>17.155253283302063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 t="str">
        <f t="shared" si="11"/>
        <v/>
      </c>
      <c r="R51" s="46" t="str">
        <f t="shared" si="12"/>
        <v/>
      </c>
      <c r="S51" s="46" t="str">
        <f t="shared" si="13"/>
        <v/>
      </c>
      <c r="T51" s="46">
        <f t="shared" si="14"/>
        <v>-4.412711163614885</v>
      </c>
      <c r="U51" s="46" t="str">
        <f t="shared" si="15"/>
        <v/>
      </c>
      <c r="V51" s="26"/>
      <c r="W51" s="26"/>
      <c r="X51" s="26"/>
    </row>
    <row r="52" spans="1:24">
      <c r="A52" s="26"/>
      <c r="B52" s="113" t="s">
        <v>43</v>
      </c>
      <c r="C52" s="107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1.7745465916197623E-2</v>
      </c>
      <c r="H52" s="8">
        <f t="shared" si="5"/>
        <v>1.7745465916197625</v>
      </c>
      <c r="I52" s="8">
        <f t="shared" si="6"/>
        <v>10.537836147592245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 t="str">
        <f t="shared" si="11"/>
        <v/>
      </c>
      <c r="R52" s="46" t="str">
        <f t="shared" si="12"/>
        <v/>
      </c>
      <c r="S52" s="46" t="str">
        <f t="shared" si="13"/>
        <v/>
      </c>
      <c r="T52" s="46" t="str">
        <f t="shared" si="14"/>
        <v/>
      </c>
      <c r="U52" s="46">
        <f t="shared" si="15"/>
        <v>-3.8484581497797357</v>
      </c>
      <c r="V52" s="26"/>
      <c r="W52" s="26"/>
      <c r="X52" s="26"/>
    </row>
    <row r="53" spans="1:24">
      <c r="A53" s="26"/>
      <c r="B53" s="113" t="s">
        <v>43</v>
      </c>
      <c r="C53" s="107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1.2937773608505317E-2</v>
      </c>
      <c r="H53" s="8">
        <f t="shared" si="5"/>
        <v>1.2937773608505316</v>
      </c>
      <c r="I53" s="8">
        <f t="shared" si="6"/>
        <v>8.7632895559724826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 t="str">
        <f t="shared" si="12"/>
        <v/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113" t="s">
        <v>16</v>
      </c>
      <c r="C54" s="107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4.0650406504065045E-3</v>
      </c>
      <c r="H54" s="8">
        <f t="shared" si="5"/>
        <v>0.40650406504065045</v>
      </c>
      <c r="I54" s="8">
        <f t="shared" si="6"/>
        <v>7.4695121951219514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 t="str">
        <f t="shared" si="13"/>
        <v/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113" t="s">
        <v>16</v>
      </c>
      <c r="C55" s="107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0</v>
      </c>
      <c r="H55" s="8">
        <f t="shared" si="5"/>
        <v>0</v>
      </c>
      <c r="I55" s="8">
        <f t="shared" si="6"/>
        <v>7.0630081300813012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 t="str">
        <f t="shared" si="14"/>
        <v/>
      </c>
      <c r="U55" s="46" t="str">
        <f t="shared" si="15"/>
        <v/>
      </c>
      <c r="V55" s="26"/>
      <c r="W55" s="26"/>
      <c r="X55" s="26"/>
    </row>
    <row r="56" spans="1:24">
      <c r="A56" s="26"/>
      <c r="B56" s="113" t="s">
        <v>46</v>
      </c>
      <c r="C56" s="107"/>
      <c r="D56" s="20">
        <f t="shared" si="16"/>
        <v>-1.5</v>
      </c>
      <c r="E56" s="7">
        <v>0</v>
      </c>
      <c r="F56" s="10">
        <f t="shared" si="3"/>
        <v>2.8284271247461898</v>
      </c>
      <c r="G56" s="8">
        <f t="shared" si="4"/>
        <v>8.8727329580988116E-3</v>
      </c>
      <c r="H56" s="8">
        <f t="shared" si="5"/>
        <v>0.88727329580988124</v>
      </c>
      <c r="I56" s="8">
        <f t="shared" si="6"/>
        <v>7.0630081300813012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113" t="s">
        <v>46</v>
      </c>
      <c r="C57" s="107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4.807692307692308E-3</v>
      </c>
      <c r="H57" s="8">
        <f t="shared" si="5"/>
        <v>0.48076923076923078</v>
      </c>
      <c r="I57" s="8">
        <f t="shared" si="6"/>
        <v>6.1757348342714202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113" t="s">
        <v>45</v>
      </c>
      <c r="C58" s="107"/>
      <c r="D58" s="20">
        <f t="shared" si="16"/>
        <v>-0.5</v>
      </c>
      <c r="E58" s="7">
        <v>0</v>
      </c>
      <c r="F58" s="10">
        <f t="shared" si="3"/>
        <v>1.4142135623730951</v>
      </c>
      <c r="G58" s="8">
        <f t="shared" si="4"/>
        <v>0</v>
      </c>
      <c r="H58" s="8">
        <f t="shared" si="5"/>
        <v>0</v>
      </c>
      <c r="I58" s="8">
        <f t="shared" si="6"/>
        <v>5.6949656035021894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113" t="s">
        <v>45</v>
      </c>
      <c r="C59" s="107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0</v>
      </c>
      <c r="H59" s="8">
        <f t="shared" si="5"/>
        <v>0</v>
      </c>
      <c r="I59" s="8">
        <f t="shared" si="6"/>
        <v>5.6949656035021894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113" t="s">
        <v>18</v>
      </c>
      <c r="C60" s="107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1.4423076923076922E-2</v>
      </c>
      <c r="H60" s="8">
        <f t="shared" si="5"/>
        <v>1.4423076923076923</v>
      </c>
      <c r="I60" s="8">
        <f t="shared" si="6"/>
        <v>5.6949656035021894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 t="str">
        <f t="shared" si="14"/>
        <v/>
      </c>
      <c r="U60" s="46" t="str">
        <f t="shared" si="15"/>
        <v/>
      </c>
      <c r="V60" s="26"/>
      <c r="W60" s="26"/>
      <c r="X60" s="26"/>
    </row>
    <row r="61" spans="1:24">
      <c r="A61" s="26"/>
      <c r="B61" s="113" t="s">
        <v>18</v>
      </c>
      <c r="C61" s="107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0</v>
      </c>
      <c r="H61" s="8">
        <f t="shared" si="5"/>
        <v>0</v>
      </c>
      <c r="I61" s="8">
        <f t="shared" si="6"/>
        <v>4.2526579111944969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 t="str">
        <f t="shared" si="15"/>
        <v/>
      </c>
      <c r="V61" s="26"/>
      <c r="W61" s="26"/>
      <c r="X61" s="26"/>
    </row>
    <row r="62" spans="1:24">
      <c r="A62" s="26"/>
      <c r="B62" s="113" t="s">
        <v>44</v>
      </c>
      <c r="C62" s="107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8.8727329580988116E-3</v>
      </c>
      <c r="H62" s="8">
        <f t="shared" si="5"/>
        <v>0.88727329580988124</v>
      </c>
      <c r="I62" s="8">
        <f t="shared" si="6"/>
        <v>4.2526579111944969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 t="str">
        <f t="shared" si="15"/>
        <v/>
      </c>
      <c r="V62" s="26"/>
      <c r="W62" s="26"/>
      <c r="X62" s="26"/>
    </row>
    <row r="63" spans="1:24">
      <c r="A63" s="26"/>
      <c r="B63" s="113" t="s">
        <v>44</v>
      </c>
      <c r="C63" s="107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9.6153846153846159E-3</v>
      </c>
      <c r="H63" s="8">
        <f t="shared" si="5"/>
        <v>0.96153846153846156</v>
      </c>
      <c r="I63" s="8">
        <f t="shared" si="6"/>
        <v>3.3653846153846154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113" t="s">
        <v>19</v>
      </c>
      <c r="C64" s="107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9.6153846153846159E-3</v>
      </c>
      <c r="H64" s="8">
        <f t="shared" si="5"/>
        <v>0.96153846153846156</v>
      </c>
      <c r="I64" s="8">
        <f t="shared" si="6"/>
        <v>2.4038461538461537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113" t="s">
        <v>19</v>
      </c>
      <c r="C65" s="107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9.6153846153846159E-3</v>
      </c>
      <c r="H65" s="8">
        <f t="shared" si="5"/>
        <v>0.96153846153846156</v>
      </c>
      <c r="I65" s="8">
        <f t="shared" si="6"/>
        <v>1.4423076923076923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113" t="s">
        <v>48</v>
      </c>
      <c r="C66" s="107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4.807692307692308E-3</v>
      </c>
      <c r="H66" s="8">
        <f t="shared" si="5"/>
        <v>0.48076923076923078</v>
      </c>
      <c r="I66" s="8">
        <f t="shared" si="6"/>
        <v>0.48076923076923078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113" t="s">
        <v>48</v>
      </c>
      <c r="C67" s="107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0</v>
      </c>
      <c r="H67" s="8">
        <f t="shared" si="5"/>
        <v>0</v>
      </c>
      <c r="I67" s="8">
        <f t="shared" si="6"/>
        <v>0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113" t="s">
        <v>20</v>
      </c>
      <c r="C68" s="107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113" t="s">
        <v>20</v>
      </c>
      <c r="C69" s="107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113" t="s">
        <v>49</v>
      </c>
      <c r="C70" s="107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113" t="s">
        <v>50</v>
      </c>
      <c r="C71" s="107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113" t="s">
        <v>21</v>
      </c>
      <c r="C72" s="107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113" t="s">
        <v>21</v>
      </c>
      <c r="C73" s="107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113" t="s">
        <v>51</v>
      </c>
      <c r="C74" s="107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113" t="s">
        <v>51</v>
      </c>
      <c r="C75" s="107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113" t="s">
        <v>22</v>
      </c>
      <c r="C76" s="107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113" t="s">
        <v>22</v>
      </c>
      <c r="C77" s="107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113" t="s">
        <v>52</v>
      </c>
      <c r="C78" s="107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113" t="s">
        <v>52</v>
      </c>
      <c r="C79" s="107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 t="s">
        <v>81</v>
      </c>
      <c r="F80" s="17"/>
      <c r="G80" s="17"/>
      <c r="H80" s="17"/>
      <c r="I80" s="17"/>
      <c r="J80" s="17"/>
      <c r="K80" s="26"/>
      <c r="L80" s="26"/>
      <c r="M80" s="45">
        <f>SUM(M39:M79)</f>
        <v>-8.2187436159346259</v>
      </c>
      <c r="N80" s="45">
        <f t="shared" ref="N80:U80" si="17">SUM(N39:N79)</f>
        <v>-7.7343617854346114</v>
      </c>
      <c r="O80" s="45">
        <f t="shared" si="17"/>
        <v>-7.1872246696035234</v>
      </c>
      <c r="P80" s="45">
        <f t="shared" si="17"/>
        <v>-6.0907854984894261</v>
      </c>
      <c r="Q80" s="45">
        <f t="shared" si="17"/>
        <v>-5.6776350461133074</v>
      </c>
      <c r="R80" s="45">
        <f t="shared" si="17"/>
        <v>-5.4599760574620912</v>
      </c>
      <c r="S80" s="45">
        <f t="shared" si="17"/>
        <v>-4.9440265486725661</v>
      </c>
      <c r="T80" s="45">
        <f t="shared" si="17"/>
        <v>-4.412711163614885</v>
      </c>
      <c r="U80" s="45">
        <f t="shared" si="17"/>
        <v>-3.8484581497797357</v>
      </c>
      <c r="V80" s="26"/>
      <c r="W80" s="26"/>
      <c r="X80" s="26"/>
    </row>
    <row r="81" spans="1:24">
      <c r="A81" s="26"/>
      <c r="B81" s="100" t="s">
        <v>23</v>
      </c>
      <c r="C81" s="114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3" t="s">
        <v>37</v>
      </c>
      <c r="C82" s="107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13" t="s">
        <v>42</v>
      </c>
      <c r="C83" s="107"/>
      <c r="D83" s="2">
        <v>-9.5</v>
      </c>
      <c r="E83" s="75">
        <v>1</v>
      </c>
      <c r="F83" s="3">
        <f t="shared" si="18"/>
        <v>724.0773439350246</v>
      </c>
      <c r="G83" s="8">
        <f t="shared" si="19"/>
        <v>9.6153846153846159E-3</v>
      </c>
      <c r="H83" s="8">
        <f t="shared" si="20"/>
        <v>0.96153846153846156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13" t="s">
        <v>42</v>
      </c>
      <c r="C84" s="107"/>
      <c r="D84" s="4">
        <v>-9</v>
      </c>
      <c r="E84" s="75">
        <v>5</v>
      </c>
      <c r="F84" s="11">
        <f t="shared" si="18"/>
        <v>512</v>
      </c>
      <c r="G84" s="8">
        <f t="shared" si="19"/>
        <v>4.807692307692308E-2</v>
      </c>
      <c r="H84" s="8">
        <f t="shared" si="20"/>
        <v>4.8076923076923084</v>
      </c>
      <c r="I84" s="8">
        <f t="shared" si="21"/>
        <v>99.038461538461533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13" t="s">
        <v>38</v>
      </c>
      <c r="C85" s="107"/>
      <c r="D85" s="4">
        <f t="shared" ref="D85:D122" si="31">D84+0.5</f>
        <v>-8.5</v>
      </c>
      <c r="E85" s="75">
        <v>5</v>
      </c>
      <c r="F85" s="11">
        <f t="shared" si="18"/>
        <v>362.0386719675123</v>
      </c>
      <c r="G85" s="8">
        <f t="shared" si="19"/>
        <v>4.807692307692308E-2</v>
      </c>
      <c r="H85" s="8">
        <f t="shared" si="20"/>
        <v>4.8076923076923084</v>
      </c>
      <c r="I85" s="8">
        <f t="shared" si="21"/>
        <v>94.230769230769226</v>
      </c>
      <c r="J85" s="27"/>
      <c r="K85" s="26"/>
      <c r="L85" s="26"/>
      <c r="M85" s="46">
        <f t="shared" si="22"/>
        <v>-8.56</v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13" t="s">
        <v>38</v>
      </c>
      <c r="C86" s="107"/>
      <c r="D86" s="4">
        <f t="shared" si="31"/>
        <v>-8</v>
      </c>
      <c r="E86" s="75">
        <v>10</v>
      </c>
      <c r="F86" s="11">
        <f t="shared" si="18"/>
        <v>256</v>
      </c>
      <c r="G86" s="8">
        <f t="shared" si="19"/>
        <v>9.6153846153846159E-2</v>
      </c>
      <c r="H86" s="8">
        <f t="shared" si="20"/>
        <v>9.6153846153846168</v>
      </c>
      <c r="I86" s="8">
        <f t="shared" si="21"/>
        <v>89.42307692307692</v>
      </c>
      <c r="J86" s="27"/>
      <c r="K86" s="26"/>
      <c r="L86" s="26"/>
      <c r="M86" s="46" t="str">
        <f t="shared" si="22"/>
        <v/>
      </c>
      <c r="N86" s="46">
        <f t="shared" si="23"/>
        <v>-8.218</v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13" t="s">
        <v>41</v>
      </c>
      <c r="C87" s="107"/>
      <c r="D87" s="4">
        <f t="shared" si="31"/>
        <v>-7.5</v>
      </c>
      <c r="E87" s="75">
        <v>7</v>
      </c>
      <c r="F87" s="11">
        <f t="shared" si="18"/>
        <v>181.01933598375612</v>
      </c>
      <c r="G87" s="8">
        <f t="shared" si="19"/>
        <v>6.7307692307692304E-2</v>
      </c>
      <c r="H87" s="8">
        <f t="shared" si="20"/>
        <v>6.7307692307692308</v>
      </c>
      <c r="I87" s="8">
        <f t="shared" si="21"/>
        <v>79.807692307692307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>
        <f t="shared" si="24"/>
        <v>-7.6428571428571423</v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13" t="s">
        <v>41</v>
      </c>
      <c r="C88" s="107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0.11538461538461539</v>
      </c>
      <c r="H88" s="8">
        <f t="shared" si="20"/>
        <v>11.538461538461538</v>
      </c>
      <c r="I88" s="8">
        <f t="shared" si="21"/>
        <v>73.07692307692308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13" t="s">
        <v>39</v>
      </c>
      <c r="C89" s="107"/>
      <c r="D89" s="4">
        <f t="shared" si="31"/>
        <v>-6.5</v>
      </c>
      <c r="E89" s="75">
        <v>9</v>
      </c>
      <c r="F89" s="3">
        <f t="shared" si="18"/>
        <v>90.509667991878061</v>
      </c>
      <c r="G89" s="8">
        <f t="shared" si="19"/>
        <v>8.6538461538461536E-2</v>
      </c>
      <c r="H89" s="8">
        <f t="shared" si="20"/>
        <v>8.6538461538461533</v>
      </c>
      <c r="I89" s="8">
        <f t="shared" si="21"/>
        <v>61.53846153846154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13" t="s">
        <v>40</v>
      </c>
      <c r="C90" s="107"/>
      <c r="D90" s="4">
        <f t="shared" si="31"/>
        <v>-6</v>
      </c>
      <c r="E90" s="75">
        <v>10</v>
      </c>
      <c r="F90" s="11">
        <f t="shared" si="18"/>
        <v>64</v>
      </c>
      <c r="G90" s="8">
        <f t="shared" si="19"/>
        <v>9.6153846153846159E-2</v>
      </c>
      <c r="H90" s="8">
        <f t="shared" si="20"/>
        <v>9.6153846153846168</v>
      </c>
      <c r="I90" s="8">
        <f t="shared" si="21"/>
        <v>52.884615384615387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13" t="s">
        <v>47</v>
      </c>
      <c r="C91" s="107"/>
      <c r="D91" s="4">
        <f t="shared" si="31"/>
        <v>-5.5</v>
      </c>
      <c r="E91" s="75">
        <v>12</v>
      </c>
      <c r="F91" s="10">
        <f t="shared" si="18"/>
        <v>45.254833995939045</v>
      </c>
      <c r="G91" s="8">
        <f t="shared" si="19"/>
        <v>0.11538461538461539</v>
      </c>
      <c r="H91" s="8">
        <f t="shared" si="20"/>
        <v>11.538461538461538</v>
      </c>
      <c r="I91" s="8">
        <f t="shared" si="21"/>
        <v>43.269230769230774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-5.8583333333333334</v>
      </c>
      <c r="R91" s="46">
        <f t="shared" si="27"/>
        <v>-5.6416666666666666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13" t="s">
        <v>47</v>
      </c>
      <c r="C92" s="107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5.7692307692307696E-2</v>
      </c>
      <c r="H92" s="8">
        <f t="shared" si="20"/>
        <v>5.7692307692307692</v>
      </c>
      <c r="I92" s="8">
        <f t="shared" si="21"/>
        <v>31.730769230769234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13" t="s">
        <v>17</v>
      </c>
      <c r="C93" s="107"/>
      <c r="D93" s="4">
        <f t="shared" si="31"/>
        <v>-4.5</v>
      </c>
      <c r="E93" s="75">
        <v>4</v>
      </c>
      <c r="F93" s="3">
        <f t="shared" si="18"/>
        <v>22.627416997969519</v>
      </c>
      <c r="G93" s="8">
        <f t="shared" si="19"/>
        <v>3.8461538461538464E-2</v>
      </c>
      <c r="H93" s="8">
        <f t="shared" si="20"/>
        <v>3.8461538461538463</v>
      </c>
      <c r="I93" s="8">
        <f t="shared" si="21"/>
        <v>25.961538461538463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-4.875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13" t="s">
        <v>17</v>
      </c>
      <c r="C94" s="107"/>
      <c r="D94" s="4">
        <f t="shared" si="31"/>
        <v>-4</v>
      </c>
      <c r="E94" s="75">
        <v>7</v>
      </c>
      <c r="F94" s="11">
        <f t="shared" si="18"/>
        <v>16</v>
      </c>
      <c r="G94" s="8">
        <f t="shared" si="19"/>
        <v>6.7307692307692304E-2</v>
      </c>
      <c r="H94" s="8">
        <f t="shared" si="20"/>
        <v>6.7307692307692308</v>
      </c>
      <c r="I94" s="8">
        <f t="shared" si="21"/>
        <v>22.115384615384617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-4.0457142857142854</v>
      </c>
      <c r="U94" s="46" t="str">
        <f t="shared" si="30"/>
        <v/>
      </c>
      <c r="V94" s="26"/>
      <c r="W94" s="26"/>
      <c r="X94" s="26"/>
    </row>
    <row r="95" spans="1:24">
      <c r="A95" s="26"/>
      <c r="B95" s="113" t="s">
        <v>43</v>
      </c>
      <c r="C95" s="107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1.9230769230769232E-2</v>
      </c>
      <c r="H95" s="8">
        <f t="shared" si="20"/>
        <v>1.9230769230769231</v>
      </c>
      <c r="I95" s="8">
        <f t="shared" si="21"/>
        <v>15.384615384615385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13" t="s">
        <v>43</v>
      </c>
      <c r="C96" s="107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9.6153846153846159E-3</v>
      </c>
      <c r="H96" s="8">
        <f t="shared" si="20"/>
        <v>0.96153846153846156</v>
      </c>
      <c r="I96" s="8">
        <f t="shared" si="21"/>
        <v>13.461538461538462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13" t="s">
        <v>16</v>
      </c>
      <c r="C97" s="107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12.5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13" t="s">
        <v>16</v>
      </c>
      <c r="C98" s="107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12.5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13" t="s">
        <v>46</v>
      </c>
      <c r="C99" s="107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9.6153846153846159E-3</v>
      </c>
      <c r="H99" s="8">
        <f t="shared" si="20"/>
        <v>0.96153846153846156</v>
      </c>
      <c r="I99" s="8">
        <f t="shared" si="21"/>
        <v>12.5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13" t="s">
        <v>46</v>
      </c>
      <c r="C100" s="107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9.6153846153846159E-3</v>
      </c>
      <c r="H100" s="8">
        <f t="shared" si="20"/>
        <v>0.96153846153846156</v>
      </c>
      <c r="I100" s="8">
        <f t="shared" si="21"/>
        <v>11.538461538461538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13" t="s">
        <v>45</v>
      </c>
      <c r="C101" s="107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10.576923076923077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13" t="s">
        <v>45</v>
      </c>
      <c r="C102" s="107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10.576923076923077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13" t="s">
        <v>18</v>
      </c>
      <c r="C103" s="107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2.8846153846153848E-2</v>
      </c>
      <c r="H103" s="8">
        <f t="shared" si="20"/>
        <v>2.8846153846153846</v>
      </c>
      <c r="I103" s="8">
        <f t="shared" si="21"/>
        <v>10.576923076923077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>
        <f t="shared" si="30"/>
        <v>9.9999999999999978E-2</v>
      </c>
      <c r="V103" s="26"/>
      <c r="W103" s="26"/>
      <c r="X103" s="26"/>
    </row>
    <row r="104" spans="1:24">
      <c r="A104" s="26"/>
      <c r="B104" s="113" t="s">
        <v>18</v>
      </c>
      <c r="C104" s="107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7.6923076923076925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13" t="s">
        <v>44</v>
      </c>
      <c r="C105" s="107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9.6153846153846159E-3</v>
      </c>
      <c r="H105" s="8">
        <f t="shared" si="20"/>
        <v>0.96153846153846156</v>
      </c>
      <c r="I105" s="8">
        <f t="shared" si="21"/>
        <v>7.6923076923076925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13" t="s">
        <v>44</v>
      </c>
      <c r="C106" s="107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1.9230769230769232E-2</v>
      </c>
      <c r="H106" s="8">
        <f t="shared" si="20"/>
        <v>1.9230769230769231</v>
      </c>
      <c r="I106" s="8">
        <f t="shared" si="21"/>
        <v>6.7307692307692308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13" t="s">
        <v>19</v>
      </c>
      <c r="C107" s="107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1.9230769230769232E-2</v>
      </c>
      <c r="H107" s="8">
        <f t="shared" si="20"/>
        <v>1.9230769230769231</v>
      </c>
      <c r="I107" s="8">
        <f t="shared" si="21"/>
        <v>4.8076923076923075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13" t="s">
        <v>19</v>
      </c>
      <c r="C108" s="107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1.9230769230769232E-2</v>
      </c>
      <c r="H108" s="8">
        <f t="shared" si="20"/>
        <v>1.9230769230769231</v>
      </c>
      <c r="I108" s="8">
        <f t="shared" si="21"/>
        <v>2.8846153846153846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13" t="s">
        <v>48</v>
      </c>
      <c r="C109" s="107"/>
      <c r="D109" s="4">
        <f t="shared" si="31"/>
        <v>3.5</v>
      </c>
      <c r="E109" s="75">
        <v>1</v>
      </c>
      <c r="F109" s="13">
        <f t="shared" si="18"/>
        <v>8.8388347648318447E-2</v>
      </c>
      <c r="G109" s="8">
        <f t="shared" si="19"/>
        <v>9.6153846153846159E-3</v>
      </c>
      <c r="H109" s="8">
        <f t="shared" si="20"/>
        <v>0.96153846153846156</v>
      </c>
      <c r="I109" s="8">
        <f t="shared" si="21"/>
        <v>0.96153846153846156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13" t="s">
        <v>48</v>
      </c>
      <c r="C110" s="107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13" t="s">
        <v>20</v>
      </c>
      <c r="C111" s="107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13" t="s">
        <v>20</v>
      </c>
      <c r="C112" s="107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13" t="s">
        <v>49</v>
      </c>
      <c r="C113" s="107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13" t="s">
        <v>50</v>
      </c>
      <c r="C114" s="107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13" t="s">
        <v>21</v>
      </c>
      <c r="C115" s="107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13" t="s">
        <v>21</v>
      </c>
      <c r="C116" s="107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13" t="s">
        <v>51</v>
      </c>
      <c r="C117" s="107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13" t="s">
        <v>51</v>
      </c>
      <c r="C118" s="107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13" t="s">
        <v>22</v>
      </c>
      <c r="C119" s="107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13" t="s">
        <v>22</v>
      </c>
      <c r="C120" s="107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13" t="s">
        <v>52</v>
      </c>
      <c r="C121" s="107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13" t="s">
        <v>52</v>
      </c>
      <c r="C122" s="107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104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-8.56</v>
      </c>
      <c r="N123" s="45">
        <f t="shared" ref="N123:U123" si="32">SUM(N82:N122)</f>
        <v>-8.218</v>
      </c>
      <c r="O123" s="45">
        <f t="shared" si="32"/>
        <v>-7.6428571428571423</v>
      </c>
      <c r="P123" s="45">
        <f t="shared" si="32"/>
        <v>-6.35</v>
      </c>
      <c r="Q123" s="45">
        <f t="shared" si="32"/>
        <v>-5.8583333333333334</v>
      </c>
      <c r="R123" s="45">
        <f t="shared" si="32"/>
        <v>-5.6416666666666666</v>
      </c>
      <c r="S123" s="45">
        <f t="shared" si="32"/>
        <v>-4.875</v>
      </c>
      <c r="T123" s="45">
        <f t="shared" si="32"/>
        <v>-4.0457142857142854</v>
      </c>
      <c r="U123" s="45">
        <f t="shared" si="32"/>
        <v>9.9999999999999978E-2</v>
      </c>
      <c r="V123" s="26"/>
      <c r="W123" s="26"/>
      <c r="X123" s="26"/>
    </row>
    <row r="124" spans="1:24">
      <c r="A124" s="26"/>
      <c r="B124" s="101" t="s">
        <v>23</v>
      </c>
      <c r="C124" s="11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3" t="s">
        <v>37</v>
      </c>
      <c r="C125" s="107"/>
      <c r="D125" s="7">
        <v>-10</v>
      </c>
      <c r="E125" s="75">
        <v>1</v>
      </c>
      <c r="F125" s="11">
        <f t="shared" ref="F125:F165" si="33">2^(-D125)</f>
        <v>1024</v>
      </c>
      <c r="G125" s="8">
        <f t="shared" ref="G125:G165" si="34">E125/$E$14</f>
        <v>8.130081300813009E-3</v>
      </c>
      <c r="H125" s="8">
        <f t="shared" ref="H125:H165" si="35">G125*100</f>
        <v>0.81300813008130091</v>
      </c>
      <c r="I125" s="8">
        <f>I126+H125</f>
        <v>99.999999999999972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113" t="s">
        <v>42</v>
      </c>
      <c r="C126" s="107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99.186991869918671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113" t="s">
        <v>42</v>
      </c>
      <c r="C127" s="107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99.186991869918671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113" t="s">
        <v>38</v>
      </c>
      <c r="C128" s="107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99.186991869918671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113" t="s">
        <v>38</v>
      </c>
      <c r="C129" s="107"/>
      <c r="D129" s="4">
        <f t="shared" si="46"/>
        <v>-8</v>
      </c>
      <c r="E129" s="76">
        <v>7</v>
      </c>
      <c r="F129" s="11">
        <f t="shared" si="33"/>
        <v>256</v>
      </c>
      <c r="G129" s="8">
        <f t="shared" si="34"/>
        <v>5.6910569105691054E-2</v>
      </c>
      <c r="H129" s="8">
        <f t="shared" si="35"/>
        <v>5.6910569105691051</v>
      </c>
      <c r="I129" s="8">
        <f t="shared" si="36"/>
        <v>99.186991869918671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113" t="s">
        <v>41</v>
      </c>
      <c r="C130" s="107"/>
      <c r="D130" s="4">
        <f t="shared" si="46"/>
        <v>-7.5</v>
      </c>
      <c r="E130" s="76">
        <v>4</v>
      </c>
      <c r="F130" s="11">
        <f t="shared" si="33"/>
        <v>181.01933598375612</v>
      </c>
      <c r="G130" s="8">
        <f t="shared" si="34"/>
        <v>3.2520325203252036E-2</v>
      </c>
      <c r="H130" s="8">
        <f t="shared" si="35"/>
        <v>3.2520325203252036</v>
      </c>
      <c r="I130" s="8">
        <f t="shared" si="36"/>
        <v>93.495934959349569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113" t="s">
        <v>41</v>
      </c>
      <c r="C131" s="107"/>
      <c r="D131" s="4">
        <f t="shared" si="46"/>
        <v>-7</v>
      </c>
      <c r="E131" s="76">
        <v>12</v>
      </c>
      <c r="F131" s="11">
        <f t="shared" si="33"/>
        <v>128</v>
      </c>
      <c r="G131" s="8">
        <f t="shared" si="34"/>
        <v>9.7560975609756101E-2</v>
      </c>
      <c r="H131" s="8">
        <f t="shared" si="35"/>
        <v>9.7560975609756095</v>
      </c>
      <c r="I131" s="8">
        <f t="shared" si="36"/>
        <v>90.243902439024367</v>
      </c>
      <c r="J131" s="27"/>
      <c r="K131" s="26"/>
      <c r="L131" s="26"/>
      <c r="M131" s="46">
        <f t="shared" si="37"/>
        <v>-7.4875000000000016</v>
      </c>
      <c r="N131" s="46">
        <f t="shared" si="38"/>
        <v>-7.1800000000000006</v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113" t="s">
        <v>39</v>
      </c>
      <c r="C132" s="107"/>
      <c r="D132" s="4">
        <f t="shared" si="46"/>
        <v>-6.5</v>
      </c>
      <c r="E132" s="76">
        <v>15</v>
      </c>
      <c r="F132" s="3">
        <f t="shared" si="33"/>
        <v>90.509667991878061</v>
      </c>
      <c r="G132" s="8">
        <f t="shared" si="34"/>
        <v>0.12195121951219512</v>
      </c>
      <c r="H132" s="8">
        <f t="shared" si="35"/>
        <v>12.195121951219512</v>
      </c>
      <c r="I132" s="8">
        <f t="shared" si="36"/>
        <v>80.487804878048763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>
        <f t="shared" si="39"/>
        <v>-6.7750000000000004</v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113" t="s">
        <v>40</v>
      </c>
      <c r="C133" s="107"/>
      <c r="D133" s="4">
        <f t="shared" si="46"/>
        <v>-6</v>
      </c>
      <c r="E133" s="76">
        <v>20</v>
      </c>
      <c r="F133" s="11">
        <f t="shared" si="33"/>
        <v>64</v>
      </c>
      <c r="G133" s="8">
        <f t="shared" si="34"/>
        <v>0.16260162601626016</v>
      </c>
      <c r="H133" s="8">
        <f t="shared" si="35"/>
        <v>16.260162601626014</v>
      </c>
      <c r="I133" s="8">
        <f t="shared" si="36"/>
        <v>68.292682926829258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113" t="s">
        <v>47</v>
      </c>
      <c r="C134" s="107"/>
      <c r="D134" s="4">
        <f t="shared" si="46"/>
        <v>-5.5</v>
      </c>
      <c r="E134" s="76">
        <v>15</v>
      </c>
      <c r="F134" s="10">
        <f t="shared" si="33"/>
        <v>45.254833995939045</v>
      </c>
      <c r="G134" s="8">
        <f t="shared" si="34"/>
        <v>0.12195121951219512</v>
      </c>
      <c r="H134" s="8">
        <f t="shared" si="35"/>
        <v>12.195121951219512</v>
      </c>
      <c r="I134" s="8">
        <f t="shared" si="36"/>
        <v>52.032520325203251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>
        <f t="shared" si="40"/>
        <v>-5.916666666666667</v>
      </c>
      <c r="Q134" s="46">
        <f t="shared" si="41"/>
        <v>-5.5066666666666668</v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113" t="s">
        <v>47</v>
      </c>
      <c r="C135" s="107"/>
      <c r="D135" s="4">
        <f t="shared" si="46"/>
        <v>-5</v>
      </c>
      <c r="E135" s="76">
        <v>17</v>
      </c>
      <c r="F135" s="11">
        <f t="shared" si="33"/>
        <v>32</v>
      </c>
      <c r="G135" s="8">
        <f t="shared" si="34"/>
        <v>0.13821138211382114</v>
      </c>
      <c r="H135" s="8">
        <f t="shared" si="35"/>
        <v>13.821138211382115</v>
      </c>
      <c r="I135" s="8">
        <f t="shared" si="36"/>
        <v>39.837398373983739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>
        <f t="shared" si="42"/>
        <v>-5.3250000000000002</v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113" t="s">
        <v>17</v>
      </c>
      <c r="C136" s="107"/>
      <c r="D136" s="4">
        <f t="shared" si="46"/>
        <v>-4.5</v>
      </c>
      <c r="E136" s="76">
        <v>17</v>
      </c>
      <c r="F136" s="3">
        <f t="shared" si="33"/>
        <v>22.627416997969519</v>
      </c>
      <c r="G136" s="8">
        <f t="shared" si="34"/>
        <v>0.13821138211382114</v>
      </c>
      <c r="H136" s="8">
        <f t="shared" si="35"/>
        <v>13.821138211382115</v>
      </c>
      <c r="I136" s="8">
        <f t="shared" si="36"/>
        <v>26.016260162601625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>
        <f t="shared" si="43"/>
        <v>-4.9632352941176467</v>
      </c>
      <c r="T136" s="46">
        <f t="shared" si="44"/>
        <v>-4.6376470588235295</v>
      </c>
      <c r="U136" s="46" t="str">
        <f t="shared" si="45"/>
        <v/>
      </c>
      <c r="V136" s="26"/>
      <c r="W136" s="26"/>
      <c r="X136" s="26"/>
    </row>
    <row r="137" spans="1:24">
      <c r="A137" s="26"/>
      <c r="B137" s="113" t="s">
        <v>17</v>
      </c>
      <c r="C137" s="107"/>
      <c r="D137" s="4">
        <f t="shared" si="46"/>
        <v>-4</v>
      </c>
      <c r="E137" s="76">
        <v>8</v>
      </c>
      <c r="F137" s="11">
        <f t="shared" si="33"/>
        <v>16</v>
      </c>
      <c r="G137" s="8">
        <f t="shared" si="34"/>
        <v>6.5040650406504072E-2</v>
      </c>
      <c r="H137" s="8">
        <f t="shared" si="35"/>
        <v>6.5040650406504072</v>
      </c>
      <c r="I137" s="8">
        <f t="shared" si="36"/>
        <v>12.195121951219512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>
        <f t="shared" si="45"/>
        <v>-4.3312499999999998</v>
      </c>
      <c r="V137" s="26"/>
      <c r="W137" s="26"/>
      <c r="X137" s="26"/>
    </row>
    <row r="138" spans="1:24">
      <c r="A138" s="26"/>
      <c r="B138" s="113" t="s">
        <v>43</v>
      </c>
      <c r="C138" s="107"/>
      <c r="D138" s="4">
        <f t="shared" si="46"/>
        <v>-3.5</v>
      </c>
      <c r="E138" s="76">
        <v>2</v>
      </c>
      <c r="F138" s="3">
        <f t="shared" si="33"/>
        <v>11.313708498984759</v>
      </c>
      <c r="G138" s="8">
        <f t="shared" si="34"/>
        <v>1.6260162601626018E-2</v>
      </c>
      <c r="H138" s="8">
        <f t="shared" si="35"/>
        <v>1.6260162601626018</v>
      </c>
      <c r="I138" s="8">
        <f t="shared" si="36"/>
        <v>5.691056910569106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113" t="s">
        <v>43</v>
      </c>
      <c r="C139" s="107"/>
      <c r="D139" s="4">
        <f t="shared" si="46"/>
        <v>-3</v>
      </c>
      <c r="E139" s="76">
        <v>2</v>
      </c>
      <c r="F139" s="11">
        <f t="shared" si="33"/>
        <v>8</v>
      </c>
      <c r="G139" s="8">
        <f t="shared" si="34"/>
        <v>1.6260162601626018E-2</v>
      </c>
      <c r="H139" s="8">
        <f t="shared" si="35"/>
        <v>1.6260162601626018</v>
      </c>
      <c r="I139" s="8">
        <f t="shared" si="36"/>
        <v>4.0650406504065044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113" t="s">
        <v>16</v>
      </c>
      <c r="C140" s="107"/>
      <c r="D140" s="4">
        <f t="shared" si="46"/>
        <v>-2.5</v>
      </c>
      <c r="E140" s="76">
        <v>1</v>
      </c>
      <c r="F140" s="10">
        <f t="shared" si="33"/>
        <v>5.6568542494923806</v>
      </c>
      <c r="G140" s="8">
        <f t="shared" si="34"/>
        <v>8.130081300813009E-3</v>
      </c>
      <c r="H140" s="8">
        <f t="shared" si="35"/>
        <v>0.81300813008130091</v>
      </c>
      <c r="I140" s="8">
        <f t="shared" si="36"/>
        <v>2.4390243902439028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113" t="s">
        <v>16</v>
      </c>
      <c r="C141" s="107"/>
      <c r="D141" s="4">
        <f t="shared" si="46"/>
        <v>-2</v>
      </c>
      <c r="E141" s="76">
        <v>0</v>
      </c>
      <c r="F141" s="11">
        <f t="shared" si="33"/>
        <v>4</v>
      </c>
      <c r="G141" s="8">
        <f t="shared" si="34"/>
        <v>0</v>
      </c>
      <c r="H141" s="8">
        <f t="shared" si="35"/>
        <v>0</v>
      </c>
      <c r="I141" s="8">
        <f t="shared" si="36"/>
        <v>1.6260162601626018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113" t="s">
        <v>46</v>
      </c>
      <c r="C142" s="107"/>
      <c r="D142" s="4">
        <f t="shared" si="46"/>
        <v>-1.5</v>
      </c>
      <c r="E142" s="76">
        <v>1</v>
      </c>
      <c r="F142" s="10">
        <f t="shared" si="33"/>
        <v>2.8284271247461898</v>
      </c>
      <c r="G142" s="8">
        <f t="shared" si="34"/>
        <v>8.130081300813009E-3</v>
      </c>
      <c r="H142" s="8">
        <f t="shared" si="35"/>
        <v>0.81300813008130091</v>
      </c>
      <c r="I142" s="8">
        <f t="shared" si="36"/>
        <v>1.6260162601626018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113" t="s">
        <v>46</v>
      </c>
      <c r="C143" s="107"/>
      <c r="D143" s="4">
        <f t="shared" si="46"/>
        <v>-1</v>
      </c>
      <c r="E143" s="76">
        <v>0</v>
      </c>
      <c r="F143" s="11">
        <f t="shared" si="33"/>
        <v>2</v>
      </c>
      <c r="G143" s="8">
        <f t="shared" si="34"/>
        <v>0</v>
      </c>
      <c r="H143" s="8">
        <f t="shared" si="35"/>
        <v>0</v>
      </c>
      <c r="I143" s="8">
        <f t="shared" si="36"/>
        <v>0.81300813008130091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113" t="s">
        <v>45</v>
      </c>
      <c r="C144" s="107"/>
      <c r="D144" s="4">
        <f t="shared" si="46"/>
        <v>-0.5</v>
      </c>
      <c r="E144" s="76">
        <v>0</v>
      </c>
      <c r="F144" s="10">
        <f t="shared" si="33"/>
        <v>1.4142135623730951</v>
      </c>
      <c r="G144" s="8">
        <f t="shared" si="34"/>
        <v>0</v>
      </c>
      <c r="H144" s="8">
        <f t="shared" si="35"/>
        <v>0</v>
      </c>
      <c r="I144" s="8">
        <f t="shared" si="36"/>
        <v>0.81300813008130091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113" t="s">
        <v>45</v>
      </c>
      <c r="C145" s="107"/>
      <c r="D145" s="4">
        <f t="shared" si="46"/>
        <v>0</v>
      </c>
      <c r="E145" s="76">
        <v>0</v>
      </c>
      <c r="F145" s="11">
        <f t="shared" si="33"/>
        <v>1</v>
      </c>
      <c r="G145" s="8">
        <f t="shared" si="34"/>
        <v>0</v>
      </c>
      <c r="H145" s="8">
        <f t="shared" si="35"/>
        <v>0</v>
      </c>
      <c r="I145" s="8">
        <f t="shared" si="36"/>
        <v>0.81300813008130091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113" t="s">
        <v>18</v>
      </c>
      <c r="C146" s="107"/>
      <c r="D146" s="4">
        <f t="shared" si="46"/>
        <v>0.5</v>
      </c>
      <c r="E146" s="76">
        <v>0</v>
      </c>
      <c r="F146" s="10">
        <f t="shared" si="33"/>
        <v>0.70710678118654746</v>
      </c>
      <c r="G146" s="8">
        <f t="shared" si="34"/>
        <v>0</v>
      </c>
      <c r="H146" s="8">
        <f t="shared" si="35"/>
        <v>0</v>
      </c>
      <c r="I146" s="8">
        <f t="shared" si="36"/>
        <v>0.81300813008130091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113" t="s">
        <v>18</v>
      </c>
      <c r="C147" s="107"/>
      <c r="D147" s="4">
        <f t="shared" si="46"/>
        <v>1</v>
      </c>
      <c r="E147" s="76">
        <v>0</v>
      </c>
      <c r="F147" s="3">
        <f t="shared" si="33"/>
        <v>0.5</v>
      </c>
      <c r="G147" s="8">
        <f t="shared" si="34"/>
        <v>0</v>
      </c>
      <c r="H147" s="8">
        <f t="shared" si="35"/>
        <v>0</v>
      </c>
      <c r="I147" s="8">
        <f t="shared" si="36"/>
        <v>0.81300813008130091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113" t="s">
        <v>44</v>
      </c>
      <c r="C148" s="107"/>
      <c r="D148" s="4">
        <f t="shared" si="46"/>
        <v>1.5</v>
      </c>
      <c r="E148" s="76">
        <v>1</v>
      </c>
      <c r="F148" s="10">
        <f t="shared" si="33"/>
        <v>0.35355339059327379</v>
      </c>
      <c r="G148" s="8">
        <f t="shared" si="34"/>
        <v>8.130081300813009E-3</v>
      </c>
      <c r="H148" s="8">
        <f t="shared" si="35"/>
        <v>0.81300813008130091</v>
      </c>
      <c r="I148" s="8">
        <f t="shared" si="36"/>
        <v>0.81300813008130091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113" t="s">
        <v>44</v>
      </c>
      <c r="C149" s="107"/>
      <c r="D149" s="4">
        <f t="shared" si="46"/>
        <v>2</v>
      </c>
      <c r="E149" s="76">
        <v>0</v>
      </c>
      <c r="F149" s="13">
        <f t="shared" si="33"/>
        <v>0.25</v>
      </c>
      <c r="G149" s="8">
        <f t="shared" si="34"/>
        <v>0</v>
      </c>
      <c r="H149" s="8">
        <f t="shared" si="35"/>
        <v>0</v>
      </c>
      <c r="I149" s="8">
        <f t="shared" si="36"/>
        <v>0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113" t="s">
        <v>19</v>
      </c>
      <c r="C150" s="107"/>
      <c r="D150" s="4">
        <f t="shared" si="46"/>
        <v>2.5</v>
      </c>
      <c r="E150" s="76">
        <v>0</v>
      </c>
      <c r="F150" s="13">
        <f t="shared" si="33"/>
        <v>0.17677669529663687</v>
      </c>
      <c r="G150" s="8">
        <f t="shared" si="34"/>
        <v>0</v>
      </c>
      <c r="H150" s="8">
        <f t="shared" si="35"/>
        <v>0</v>
      </c>
      <c r="I150" s="8">
        <f t="shared" si="36"/>
        <v>0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113" t="s">
        <v>19</v>
      </c>
      <c r="C151" s="107"/>
      <c r="D151" s="4">
        <f t="shared" si="46"/>
        <v>3</v>
      </c>
      <c r="E151" s="76">
        <v>0</v>
      </c>
      <c r="F151" s="13">
        <f t="shared" si="33"/>
        <v>0.125</v>
      </c>
      <c r="G151" s="8">
        <f t="shared" si="34"/>
        <v>0</v>
      </c>
      <c r="H151" s="8">
        <f t="shared" si="35"/>
        <v>0</v>
      </c>
      <c r="I151" s="8">
        <f t="shared" si="36"/>
        <v>0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113" t="s">
        <v>48</v>
      </c>
      <c r="C152" s="107"/>
      <c r="D152" s="4">
        <f t="shared" si="46"/>
        <v>3.5</v>
      </c>
      <c r="E152" s="76">
        <v>0</v>
      </c>
      <c r="F152" s="13">
        <f t="shared" si="33"/>
        <v>8.8388347648318447E-2</v>
      </c>
      <c r="G152" s="8">
        <f t="shared" si="34"/>
        <v>0</v>
      </c>
      <c r="H152" s="8">
        <f t="shared" si="35"/>
        <v>0</v>
      </c>
      <c r="I152" s="8">
        <f t="shared" si="36"/>
        <v>0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113" t="s">
        <v>48</v>
      </c>
      <c r="C153" s="107"/>
      <c r="D153" s="4">
        <f t="shared" si="46"/>
        <v>4</v>
      </c>
      <c r="E153" s="76">
        <v>0</v>
      </c>
      <c r="F153" s="13">
        <f t="shared" si="33"/>
        <v>6.25E-2</v>
      </c>
      <c r="G153" s="8">
        <f t="shared" si="34"/>
        <v>0</v>
      </c>
      <c r="H153" s="8">
        <f t="shared" si="35"/>
        <v>0</v>
      </c>
      <c r="I153" s="8">
        <f t="shared" si="36"/>
        <v>0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113" t="s">
        <v>20</v>
      </c>
      <c r="C154" s="107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113" t="s">
        <v>20</v>
      </c>
      <c r="C155" s="107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113" t="s">
        <v>49</v>
      </c>
      <c r="C156" s="107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113" t="s">
        <v>50</v>
      </c>
      <c r="C157" s="107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113" t="s">
        <v>21</v>
      </c>
      <c r="C158" s="107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113" t="s">
        <v>21</v>
      </c>
      <c r="C159" s="107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113" t="s">
        <v>51</v>
      </c>
      <c r="C160" s="107"/>
      <c r="D160" s="4">
        <f t="shared" si="46"/>
        <v>7.5</v>
      </c>
      <c r="E160" s="75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113" t="s">
        <v>51</v>
      </c>
      <c r="C161" s="107"/>
      <c r="D161" s="4">
        <f t="shared" si="46"/>
        <v>8</v>
      </c>
      <c r="E161" s="75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113" t="s">
        <v>22</v>
      </c>
      <c r="C162" s="107"/>
      <c r="D162" s="4">
        <f t="shared" si="46"/>
        <v>8.5</v>
      </c>
      <c r="E162" s="75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113" t="s">
        <v>22</v>
      </c>
      <c r="C163" s="107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113" t="s">
        <v>52</v>
      </c>
      <c r="C164" s="107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113" t="s">
        <v>52</v>
      </c>
      <c r="C165" s="107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>
        <f>SUM(E125:E165)</f>
        <v>123</v>
      </c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-7.4875000000000016</v>
      </c>
      <c r="N166" s="45">
        <f t="shared" ref="N166:U166" si="47">SUM(N125:N165)</f>
        <v>-7.1800000000000006</v>
      </c>
      <c r="O166" s="45">
        <f t="shared" si="47"/>
        <v>-6.7750000000000004</v>
      </c>
      <c r="P166" s="45">
        <f t="shared" si="47"/>
        <v>-5.916666666666667</v>
      </c>
      <c r="Q166" s="45">
        <f t="shared" si="47"/>
        <v>-5.5066666666666668</v>
      </c>
      <c r="R166" s="45">
        <f t="shared" si="47"/>
        <v>-5.3250000000000002</v>
      </c>
      <c r="S166" s="45">
        <f t="shared" si="47"/>
        <v>-4.9632352941176467</v>
      </c>
      <c r="T166" s="45">
        <f t="shared" si="47"/>
        <v>-4.6376470588235295</v>
      </c>
      <c r="U166" s="45">
        <f t="shared" si="47"/>
        <v>-4.3312499999999998</v>
      </c>
      <c r="V166" s="26"/>
      <c r="W166" s="26"/>
      <c r="X166" s="26"/>
    </row>
    <row r="167" spans="1:24">
      <c r="A167" s="26"/>
      <c r="B167" s="26"/>
      <c r="C167" s="26"/>
      <c r="D167" s="26"/>
      <c r="E167" s="26"/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-4.1666666666666671E-2</v>
      </c>
      <c r="G169" s="39">
        <f t="shared" ref="G169:G199" si="49">G39*((D169-$F$200)^2)</f>
        <v>8.1690495849811431E-2</v>
      </c>
      <c r="H169" s="39">
        <f t="shared" ref="H169:H199" si="50">G39*((D169-$F$200)^3)</f>
        <v>-0.36620549087394549</v>
      </c>
      <c r="I169" s="40">
        <f t="shared" ref="I169:I199" si="51">G39*((D169-$F$200)^4)</f>
        <v>1.6416409295982621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-4.6875E-2</v>
      </c>
      <c r="G170" s="39">
        <f t="shared" si="49"/>
        <v>7.6264524716489632E-2</v>
      </c>
      <c r="H170" s="39">
        <f t="shared" si="50"/>
        <v>-0.30374946353330767</v>
      </c>
      <c r="I170" s="40">
        <f t="shared" si="51"/>
        <v>1.2097857678882682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-0.22235576923076927</v>
      </c>
      <c r="G171" s="39">
        <f t="shared" si="49"/>
        <v>0.29159087266841538</v>
      </c>
      <c r="H171" s="39">
        <f t="shared" si="50"/>
        <v>-1.0155645993245446</v>
      </c>
      <c r="I171" s="40">
        <f t="shared" si="51"/>
        <v>3.5370498601787657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-0.21033653846153849</v>
      </c>
      <c r="G172" s="39">
        <f t="shared" si="49"/>
        <v>0.21387835252361337</v>
      </c>
      <c r="H172" s="39">
        <f t="shared" si="50"/>
        <v>-0.63796508427667709</v>
      </c>
      <c r="I172" s="40">
        <f t="shared" si="51"/>
        <v>1.9029483066137451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-0.63139071294559113</v>
      </c>
      <c r="G173" s="39">
        <f t="shared" si="49"/>
        <v>0.47178268885181524</v>
      </c>
      <c r="H173" s="39">
        <f t="shared" si="50"/>
        <v>-1.171361326553946</v>
      </c>
      <c r="I173" s="40">
        <f t="shared" si="51"/>
        <v>2.9083037376498271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-0.38683356785490935</v>
      </c>
      <c r="G174" s="39">
        <f t="shared" si="49"/>
        <v>0.19624480130041122</v>
      </c>
      <c r="H174" s="39">
        <f t="shared" si="50"/>
        <v>-0.38912220626831456</v>
      </c>
      <c r="I174" s="40">
        <f t="shared" si="51"/>
        <v>0.77156740157072101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-0.77192776735459667</v>
      </c>
      <c r="G175" s="39">
        <f t="shared" si="49"/>
        <v>0.23411418755009458</v>
      </c>
      <c r="H175" s="39">
        <f t="shared" si="50"/>
        <v>-0.34715407806003507</v>
      </c>
      <c r="I175" s="40">
        <f t="shared" si="51"/>
        <v>0.51477424403390981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-0.70365267354596617</v>
      </c>
      <c r="G176" s="39">
        <f t="shared" si="49"/>
        <v>0.10069802583920853</v>
      </c>
      <c r="H176" s="39">
        <f t="shared" si="50"/>
        <v>-9.897013210314641E-2</v>
      </c>
      <c r="I176" s="40">
        <f t="shared" si="51"/>
        <v>9.7271887575579086E-2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-0.80861085053158221</v>
      </c>
      <c r="G177" s="39">
        <f t="shared" si="49"/>
        <v>3.0162514063405095E-2</v>
      </c>
      <c r="H177" s="39">
        <f t="shared" si="50"/>
        <v>-1.4563693567278099E-2</v>
      </c>
      <c r="I177" s="40">
        <f t="shared" si="51"/>
        <v>7.0319460067458667E-3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-0.68234052532833034</v>
      </c>
      <c r="G178" s="39">
        <f t="shared" si="49"/>
        <v>3.4940206590455566E-5</v>
      </c>
      <c r="H178" s="39">
        <f t="shared" si="50"/>
        <v>5.9954466436875671E-7</v>
      </c>
      <c r="I178" s="40">
        <f t="shared" si="51"/>
        <v>1.0287684007891221E-8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-0.51424718574108819</v>
      </c>
      <c r="G179" s="39">
        <f t="shared" si="49"/>
        <v>2.6197573429987537E-2</v>
      </c>
      <c r="H179" s="39">
        <f t="shared" si="50"/>
        <v>1.3548315120863245E-2</v>
      </c>
      <c r="I179" s="40">
        <f t="shared" si="51"/>
        <v>7.0066352940955957E-3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-0.41959818636647905</v>
      </c>
      <c r="G180" s="39">
        <f t="shared" si="49"/>
        <v>9.1394029056846723E-2</v>
      </c>
      <c r="H180" s="39">
        <f t="shared" si="50"/>
        <v>9.2962274005093937E-2</v>
      </c>
      <c r="I180" s="40">
        <f t="shared" si="51"/>
        <v>9.4557428722426506E-2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-0.28124022826766731</v>
      </c>
      <c r="G181" s="39">
        <f t="shared" si="49"/>
        <v>0.15231784964223569</v>
      </c>
      <c r="H181" s="39">
        <f t="shared" si="50"/>
        <v>0.23109042111723652</v>
      </c>
      <c r="I181" s="40">
        <f t="shared" si="51"/>
        <v>0.3506009496429619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-6.6545497185741084E-2</v>
      </c>
      <c r="G182" s="39">
        <f t="shared" si="49"/>
        <v>7.2205077879693533E-2</v>
      </c>
      <c r="H182" s="39">
        <f t="shared" si="50"/>
        <v>0.14564913438623142</v>
      </c>
      <c r="I182" s="40">
        <f t="shared" si="51"/>
        <v>0.29379748586109466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-4.2047764227642281E-2</v>
      </c>
      <c r="G183" s="39">
        <f t="shared" si="49"/>
        <v>8.1974901175133646E-2</v>
      </c>
      <c r="H183" s="39">
        <f t="shared" si="50"/>
        <v>0.20634387354508413</v>
      </c>
      <c r="I183" s="40">
        <f t="shared" si="51"/>
        <v>0.51940037181167431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-1.1178861788617888E-2</v>
      </c>
      <c r="G184" s="39">
        <f t="shared" si="49"/>
        <v>3.700507889714285E-2</v>
      </c>
      <c r="H184" s="39">
        <f t="shared" si="50"/>
        <v>0.111650212834168</v>
      </c>
      <c r="I184" s="40">
        <f t="shared" si="51"/>
        <v>0.33686646258920666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0</v>
      </c>
      <c r="G185" s="39">
        <f t="shared" si="49"/>
        <v>0</v>
      </c>
      <c r="H185" s="39">
        <f t="shared" si="50"/>
        <v>0</v>
      </c>
      <c r="I185" s="40">
        <f t="shared" si="51"/>
        <v>0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-1.5527282676672921E-2</v>
      </c>
      <c r="G186" s="39">
        <f t="shared" si="49"/>
        <v>0.14318432908503212</v>
      </c>
      <c r="H186" s="39">
        <f t="shared" si="50"/>
        <v>0.57519423943535719</v>
      </c>
      <c r="I186" s="40">
        <f t="shared" si="51"/>
        <v>2.3106468088636976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-6.0096153846153849E-3</v>
      </c>
      <c r="G187" s="39">
        <f t="shared" si="49"/>
        <v>9.809964853185503E-2</v>
      </c>
      <c r="H187" s="39">
        <f t="shared" si="50"/>
        <v>0.44313172615231755</v>
      </c>
      <c r="I187" s="40">
        <f t="shared" si="51"/>
        <v>2.0016965367512851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0</v>
      </c>
      <c r="G188" s="39">
        <f t="shared" si="49"/>
        <v>0</v>
      </c>
      <c r="H188" s="39">
        <f t="shared" si="50"/>
        <v>0</v>
      </c>
      <c r="I188" s="40">
        <f t="shared" si="51"/>
        <v>0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0</v>
      </c>
      <c r="G189" s="39">
        <f t="shared" si="49"/>
        <v>0</v>
      </c>
      <c r="H189" s="39">
        <f t="shared" si="50"/>
        <v>0</v>
      </c>
      <c r="I189" s="40">
        <f t="shared" si="51"/>
        <v>0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3.6057692307692305E-3</v>
      </c>
      <c r="G190" s="39">
        <f t="shared" si="49"/>
        <v>0.52220487087338296</v>
      </c>
      <c r="H190" s="39">
        <f t="shared" si="50"/>
        <v>3.1421898232043932</v>
      </c>
      <c r="I190" s="40">
        <f t="shared" si="51"/>
        <v>18.907056283362799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0</v>
      </c>
      <c r="G191" s="39">
        <f t="shared" si="49"/>
        <v>0</v>
      </c>
      <c r="H191" s="39">
        <f t="shared" si="50"/>
        <v>0</v>
      </c>
      <c r="I191" s="40">
        <f t="shared" si="51"/>
        <v>0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1.1090916197623514E-2</v>
      </c>
      <c r="G192" s="39">
        <f t="shared" si="49"/>
        <v>0.43689800867429229</v>
      </c>
      <c r="H192" s="39">
        <f t="shared" si="50"/>
        <v>3.065782864417983</v>
      </c>
      <c r="I192" s="40">
        <f t="shared" si="51"/>
        <v>21.513086315680397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1.682692307692308E-2</v>
      </c>
      <c r="G193" s="39">
        <f t="shared" si="49"/>
        <v>0.54334309487003141</v>
      </c>
      <c r="H193" s="39">
        <f t="shared" si="50"/>
        <v>4.0843965236987794</v>
      </c>
      <c r="I193" s="40">
        <f t="shared" si="51"/>
        <v>30.703058749266166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2.1634615384615384E-2</v>
      </c>
      <c r="G194" s="39">
        <f t="shared" si="49"/>
        <v>0.61802731758134111</v>
      </c>
      <c r="H194" s="39">
        <f t="shared" si="50"/>
        <v>4.9548233714988452</v>
      </c>
      <c r="I194" s="40">
        <f t="shared" si="51"/>
        <v>39.723607588785946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2.6442307692307696E-2</v>
      </c>
      <c r="G195" s="39">
        <f t="shared" si="49"/>
        <v>0.69751923260034343</v>
      </c>
      <c r="H195" s="39">
        <f t="shared" si="50"/>
        <v>5.9408823225966474</v>
      </c>
      <c r="I195" s="40">
        <f t="shared" si="51"/>
        <v>50.599440304126688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1.5625E-2</v>
      </c>
      <c r="G196" s="39">
        <f t="shared" si="49"/>
        <v>0.39090941996351902</v>
      </c>
      <c r="H196" s="39">
        <f t="shared" si="50"/>
        <v>3.5248924577268612</v>
      </c>
      <c r="I196" s="40">
        <f t="shared" si="51"/>
        <v>31.784516320172692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0</v>
      </c>
      <c r="G197" s="39">
        <f t="shared" si="49"/>
        <v>0</v>
      </c>
      <c r="H197" s="39">
        <f t="shared" si="50"/>
        <v>0</v>
      </c>
      <c r="I197" s="40">
        <f t="shared" si="51"/>
        <v>0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54.461286671838039</v>
      </c>
      <c r="F200" s="74">
        <f>SUM(F169:F199)</f>
        <v>-5.7671591619762355</v>
      </c>
      <c r="G200" s="74">
        <f>SQRT(SUM(G169:G199))</f>
        <v>2.3680671096551911</v>
      </c>
      <c r="H200" s="74">
        <f>(SUM(H169:H199))/(($G$200)^3)</f>
        <v>1.6708360288978241</v>
      </c>
      <c r="I200" s="74">
        <f>(SUM(I169:I199))/(($G$200)^4)</f>
        <v>6.7331469162035082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-9.375E-2</v>
      </c>
      <c r="G205" s="39">
        <f t="shared" si="55"/>
        <v>0.15906722946062796</v>
      </c>
      <c r="H205" s="39">
        <f t="shared" si="56"/>
        <v>-0.64697536597928451</v>
      </c>
      <c r="I205" s="40">
        <f t="shared" si="57"/>
        <v>2.631447882781127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-0.44471153846153849</v>
      </c>
      <c r="G206" s="39">
        <f t="shared" si="55"/>
        <v>0.61181173901911612</v>
      </c>
      <c r="H206" s="39">
        <f t="shared" si="56"/>
        <v>-2.182520722847038</v>
      </c>
      <c r="I206" s="40">
        <f t="shared" si="57"/>
        <v>7.7857229632331775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-0.42067307692307693</v>
      </c>
      <c r="G207" s="39">
        <f t="shared" si="55"/>
        <v>0.45232579227355413</v>
      </c>
      <c r="H207" s="39">
        <f t="shared" si="56"/>
        <v>-1.3874223820698428</v>
      </c>
      <c r="I207" s="40">
        <f t="shared" si="57"/>
        <v>4.2556513450026872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-0.79326923076923084</v>
      </c>
      <c r="G208" s="39">
        <f t="shared" si="55"/>
        <v>0.63375661413290729</v>
      </c>
      <c r="H208" s="39">
        <f t="shared" si="56"/>
        <v>-1.6270482305142895</v>
      </c>
      <c r="I208" s="40">
        <f t="shared" si="57"/>
        <v>4.1771334379549501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-0.52163461538461531</v>
      </c>
      <c r="G209" s="39">
        <f t="shared" si="55"/>
        <v>0.28765699675694056</v>
      </c>
      <c r="H209" s="39">
        <f t="shared" si="56"/>
        <v>-0.59467552214175146</v>
      </c>
      <c r="I209" s="40">
        <f t="shared" si="57"/>
        <v>1.2293772813507347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-0.83653846153846156</v>
      </c>
      <c r="G210" s="39">
        <f t="shared" si="55"/>
        <v>0.28343693104232959</v>
      </c>
      <c r="H210" s="39">
        <f t="shared" si="56"/>
        <v>-0.44423288230672736</v>
      </c>
      <c r="I210" s="40">
        <f t="shared" si="57"/>
        <v>0.69624961361535043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-0.58413461538461542</v>
      </c>
      <c r="G211" s="39">
        <f t="shared" si="55"/>
        <v>9.8579917216658625E-2</v>
      </c>
      <c r="H211" s="39">
        <f t="shared" si="56"/>
        <v>-0.10521510395239503</v>
      </c>
      <c r="I211" s="40">
        <f t="shared" si="57"/>
        <v>0.11229688979534444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-0.60096153846153855</v>
      </c>
      <c r="G212" s="39">
        <f t="shared" si="55"/>
        <v>3.0945963245334284E-2</v>
      </c>
      <c r="H212" s="39">
        <f t="shared" si="56"/>
        <v>-1.755588299494918E-2</v>
      </c>
      <c r="I212" s="40">
        <f t="shared" si="57"/>
        <v>9.9595874682884347E-3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-0.66346153846153855</v>
      </c>
      <c r="G213" s="39">
        <f t="shared" si="55"/>
        <v>5.2272985889845983E-4</v>
      </c>
      <c r="H213" s="39">
        <f t="shared" si="56"/>
        <v>-3.5183740502779665E-5</v>
      </c>
      <c r="I213" s="40">
        <f t="shared" si="57"/>
        <v>2.3681363799946985E-6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-0.30288461538461542</v>
      </c>
      <c r="G214" s="39">
        <f t="shared" si="55"/>
        <v>1.0801305757851739E-2</v>
      </c>
      <c r="H214" s="39">
        <f t="shared" si="56"/>
        <v>4.6736419144551063E-3</v>
      </c>
      <c r="I214" s="40">
        <f t="shared" si="57"/>
        <v>2.0222489052930865E-3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-0.18269230769230771</v>
      </c>
      <c r="G215" s="39">
        <f t="shared" si="55"/>
        <v>3.3458266954938733E-2</v>
      </c>
      <c r="H215" s="39">
        <f t="shared" si="56"/>
        <v>3.1206268217587166E-2</v>
      </c>
      <c r="I215" s="40">
        <f t="shared" si="57"/>
        <v>2.9105846318326568E-2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-0.28605769230769229</v>
      </c>
      <c r="G216" s="39">
        <f t="shared" si="55"/>
        <v>0.13815625711197133</v>
      </c>
      <c r="H216" s="39">
        <f t="shared" si="56"/>
        <v>0.19793540682388233</v>
      </c>
      <c r="I216" s="40">
        <f t="shared" si="57"/>
        <v>0.28358053477652423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-7.2115384615384623E-2</v>
      </c>
      <c r="G217" s="39">
        <f t="shared" si="55"/>
        <v>7.1832683773327452E-2</v>
      </c>
      <c r="H217" s="39">
        <f t="shared" si="56"/>
        <v>0.13883047536960419</v>
      </c>
      <c r="I217" s="40">
        <f t="shared" si="57"/>
        <v>0.26831659182010076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-3.125E-2</v>
      </c>
      <c r="G218" s="39">
        <f t="shared" si="55"/>
        <v>5.6903767922166705E-2</v>
      </c>
      <c r="H218" s="39">
        <f t="shared" si="56"/>
        <v>0.13842935850296337</v>
      </c>
      <c r="I218" s="40">
        <f t="shared" si="57"/>
        <v>0.33675603558894007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-1.682692307692308E-2</v>
      </c>
      <c r="G221" s="39">
        <f t="shared" si="55"/>
        <v>0.1487121998748295</v>
      </c>
      <c r="H221" s="39">
        <f t="shared" si="56"/>
        <v>0.58483932450774334</v>
      </c>
      <c r="I221" s="40">
        <f t="shared" si="57"/>
        <v>2.2999931127275688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-1.201923076923077E-2</v>
      </c>
      <c r="G222" s="39">
        <f t="shared" si="55"/>
        <v>0.18893039514110174</v>
      </c>
      <c r="H222" s="39">
        <f t="shared" si="56"/>
        <v>0.83747030923123034</v>
      </c>
      <c r="I222" s="40">
        <f t="shared" si="57"/>
        <v>3.7122481976499753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7.2115384615384619E-3</v>
      </c>
      <c r="G225" s="39">
        <f t="shared" si="55"/>
        <v>1.0152934043582167</v>
      </c>
      <c r="H225" s="39">
        <f t="shared" si="56"/>
        <v>6.0234233700867303</v>
      </c>
      <c r="I225" s="40">
        <f t="shared" si="57"/>
        <v>35.735117493687639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1.201923076923077E-2</v>
      </c>
      <c r="G227" s="39">
        <f t="shared" si="55"/>
        <v>0.46213675608784743</v>
      </c>
      <c r="H227" s="39">
        <f t="shared" si="56"/>
        <v>3.2038519340320977</v>
      </c>
      <c r="I227" s="40">
        <f t="shared" si="57"/>
        <v>22.211319658049451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3.3653846153846159E-2</v>
      </c>
      <c r="G228" s="39">
        <f t="shared" si="55"/>
        <v>1.0624022104005468</v>
      </c>
      <c r="H228" s="39">
        <f t="shared" si="56"/>
        <v>7.8965087369194524</v>
      </c>
      <c r="I228" s="40">
        <f t="shared" si="57"/>
        <v>58.692319746526337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4.3269230769230768E-2</v>
      </c>
      <c r="G229" s="39">
        <f t="shared" si="55"/>
        <v>1.2101462932407838</v>
      </c>
      <c r="H229" s="39">
        <f t="shared" si="56"/>
        <v>9.5997181915735279</v>
      </c>
      <c r="I229" s="40">
        <f t="shared" si="57"/>
        <v>76.151610654309252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5.2884615384615391E-2</v>
      </c>
      <c r="G230" s="39">
        <f t="shared" si="55"/>
        <v>1.3675057606964052</v>
      </c>
      <c r="H230" s="39">
        <f t="shared" si="56"/>
        <v>11.531755308949498</v>
      </c>
      <c r="I230" s="40">
        <f t="shared" si="57"/>
        <v>97.243744287968383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3.125E-2</v>
      </c>
      <c r="G231" s="39">
        <f t="shared" si="55"/>
        <v>0.76724030638370555</v>
      </c>
      <c r="H231" s="39">
        <f t="shared" si="56"/>
        <v>6.8535215829852172</v>
      </c>
      <c r="I231" s="40">
        <f t="shared" si="57"/>
        <v>61.220399524935281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51.364236947690955</v>
      </c>
      <c r="F235" s="62">
        <f>SUM(F204:F234)</f>
        <v>-5.6826923076923102</v>
      </c>
      <c r="G235" s="62">
        <f>SQRT(SUM(G204:G234))</f>
        <v>3.0152319182295182</v>
      </c>
      <c r="H235" s="62">
        <f>(SUM(H204:H234))/(($G$235)^3)</f>
        <v>1.4604737336302647</v>
      </c>
      <c r="I235" s="62">
        <f>(SUM(I204:I234))/(($G$235)^4)</f>
        <v>4.5862000788751809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-8.3333333333333343E-2</v>
      </c>
      <c r="G239" s="39">
        <f t="shared" ref="G239:G269" si="61">G125*((D239-$F$270)^2)</f>
        <v>0.15728206260845082</v>
      </c>
      <c r="H239" s="39">
        <f t="shared" ref="H239:H269" si="62">G125*((D239-$F$270)^3)</f>
        <v>-0.69178533228595029</v>
      </c>
      <c r="I239" s="40">
        <f t="shared" ref="I239:I269" si="63">G125*((D239-$F$270)^4)</f>
        <v>3.0427306078593421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-0.46951219512195119</v>
      </c>
      <c r="G243" s="39">
        <f t="shared" si="61"/>
        <v>0.32736084846472102</v>
      </c>
      <c r="H243" s="39">
        <f t="shared" si="62"/>
        <v>-0.78513374225278609</v>
      </c>
      <c r="I243" s="40">
        <f t="shared" si="63"/>
        <v>1.8830443411753814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-0.25203252032520329</v>
      </c>
      <c r="G244" s="39">
        <f t="shared" si="61"/>
        <v>0.117197521370415</v>
      </c>
      <c r="H244" s="39">
        <f t="shared" si="62"/>
        <v>-0.22248472552838944</v>
      </c>
      <c r="I244" s="40">
        <f t="shared" si="63"/>
        <v>0.42235921472259302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-0.70731707317073178</v>
      </c>
      <c r="G245" s="39">
        <f t="shared" si="61"/>
        <v>0.19077559008784617</v>
      </c>
      <c r="H245" s="39">
        <f t="shared" si="62"/>
        <v>-0.26677562191145965</v>
      </c>
      <c r="I245" s="40">
        <f t="shared" si="63"/>
        <v>0.37305208917700056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-0.82317073170731703</v>
      </c>
      <c r="G246" s="39">
        <f t="shared" si="61"/>
        <v>9.8423879836656791E-2</v>
      </c>
      <c r="H246" s="39">
        <f t="shared" si="62"/>
        <v>-8.8421453023988433E-2</v>
      </c>
      <c r="I246" s="40">
        <f t="shared" si="63"/>
        <v>7.9435533001225384E-2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-1.0162601626016259</v>
      </c>
      <c r="G247" s="39">
        <f t="shared" si="61"/>
        <v>2.5805175759471263E-2</v>
      </c>
      <c r="H247" s="39">
        <f t="shared" si="62"/>
        <v>-1.0280110668407252E-2</v>
      </c>
      <c r="I247" s="40">
        <f t="shared" si="63"/>
        <v>4.0953286402598005E-3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-0.70121951219512191</v>
      </c>
      <c r="G248" s="39">
        <f t="shared" si="61"/>
        <v>1.2594935586476613E-3</v>
      </c>
      <c r="H248" s="39">
        <f t="shared" si="62"/>
        <v>1.2799731287069721E-4</v>
      </c>
      <c r="I248" s="40">
        <f t="shared" si="63"/>
        <v>1.3007856999054588E-5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-0.72560975609756095</v>
      </c>
      <c r="G249" s="39">
        <f t="shared" si="61"/>
        <v>5.0026143727628029E-2</v>
      </c>
      <c r="H249" s="39">
        <f t="shared" si="62"/>
        <v>3.0097029559711171E-2</v>
      </c>
      <c r="I249" s="40">
        <f t="shared" si="63"/>
        <v>1.8107155995273384E-2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-0.6565040650406504</v>
      </c>
      <c r="G250" s="39">
        <f t="shared" si="61"/>
        <v>0.1677305524790326</v>
      </c>
      <c r="H250" s="39">
        <f t="shared" si="62"/>
        <v>0.18477634033259283</v>
      </c>
      <c r="I250" s="40">
        <f t="shared" si="63"/>
        <v>0.20355442369972621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-0.27642276422764228</v>
      </c>
      <c r="G251" s="39">
        <f t="shared" si="61"/>
        <v>0.16684265989992839</v>
      </c>
      <c r="H251" s="39">
        <f t="shared" si="62"/>
        <v>0.26721954471777148</v>
      </c>
      <c r="I251" s="40">
        <f t="shared" si="63"/>
        <v>0.42798577487317868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-6.0975609756097567E-2</v>
      </c>
      <c r="G252" s="39">
        <f t="shared" si="61"/>
        <v>7.1818405076773353E-2</v>
      </c>
      <c r="H252" s="39">
        <f t="shared" si="62"/>
        <v>0.15093542855565781</v>
      </c>
      <c r="I252" s="40">
        <f t="shared" si="63"/>
        <v>0.31720982342794751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-5.2845528455284556E-2</v>
      </c>
      <c r="G253" s="39">
        <f t="shared" si="61"/>
        <v>0.11005622647937763</v>
      </c>
      <c r="H253" s="39">
        <f t="shared" si="62"/>
        <v>0.2863251420601694</v>
      </c>
      <c r="I253" s="40">
        <f t="shared" si="63"/>
        <v>0.74491093869312375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-2.2357723577235776E-2</v>
      </c>
      <c r="G254" s="39">
        <f t="shared" si="61"/>
        <v>7.8212064591397457E-2</v>
      </c>
      <c r="H254" s="39">
        <f t="shared" si="62"/>
        <v>0.2425845743220986</v>
      </c>
      <c r="I254" s="40">
        <f t="shared" si="63"/>
        <v>0.75240662686081805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0</v>
      </c>
      <c r="G255" s="39">
        <f t="shared" si="61"/>
        <v>0</v>
      </c>
      <c r="H255" s="39">
        <f t="shared" si="62"/>
        <v>0</v>
      </c>
      <c r="I255" s="40">
        <f t="shared" si="63"/>
        <v>0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-1.4227642276422765E-2</v>
      </c>
      <c r="G256" s="39">
        <f t="shared" si="61"/>
        <v>0.13677508924603424</v>
      </c>
      <c r="H256" s="39">
        <f t="shared" si="62"/>
        <v>0.56100026442783968</v>
      </c>
      <c r="I256" s="40">
        <f t="shared" si="63"/>
        <v>2.3010132797060581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0</v>
      </c>
      <c r="G257" s="39">
        <f t="shared" si="61"/>
        <v>0</v>
      </c>
      <c r="H257" s="39">
        <f t="shared" si="62"/>
        <v>0</v>
      </c>
      <c r="I257" s="40">
        <f t="shared" si="63"/>
        <v>0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0</v>
      </c>
      <c r="G258" s="39">
        <f t="shared" si="61"/>
        <v>0</v>
      </c>
      <c r="H258" s="39">
        <f t="shared" si="62"/>
        <v>0</v>
      </c>
      <c r="I258" s="40">
        <f t="shared" si="63"/>
        <v>0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0</v>
      </c>
      <c r="G259" s="39">
        <f t="shared" si="61"/>
        <v>0</v>
      </c>
      <c r="H259" s="39">
        <f t="shared" si="62"/>
        <v>0</v>
      </c>
      <c r="I259" s="40">
        <f t="shared" si="63"/>
        <v>0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0</v>
      </c>
      <c r="G260" s="39">
        <f t="shared" si="61"/>
        <v>0</v>
      </c>
      <c r="H260" s="39">
        <f t="shared" si="62"/>
        <v>0</v>
      </c>
      <c r="I260" s="40">
        <f t="shared" si="63"/>
        <v>0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0</v>
      </c>
      <c r="G261" s="39">
        <f t="shared" si="61"/>
        <v>0</v>
      </c>
      <c r="H261" s="39">
        <f t="shared" si="62"/>
        <v>0</v>
      </c>
      <c r="I261" s="40">
        <f t="shared" si="63"/>
        <v>0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1.0162601626016262E-2</v>
      </c>
      <c r="G262" s="39">
        <f t="shared" si="61"/>
        <v>0.41002513881970076</v>
      </c>
      <c r="H262" s="39">
        <f t="shared" si="62"/>
        <v>2.9118451931626712</v>
      </c>
      <c r="I262" s="40">
        <f t="shared" si="63"/>
        <v>20.678835579086126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0</v>
      </c>
      <c r="G263" s="39">
        <f t="shared" si="61"/>
        <v>0</v>
      </c>
      <c r="H263" s="39">
        <f t="shared" si="62"/>
        <v>0</v>
      </c>
      <c r="I263" s="40">
        <f t="shared" si="63"/>
        <v>0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0</v>
      </c>
      <c r="G264" s="39">
        <f t="shared" si="61"/>
        <v>0</v>
      </c>
      <c r="H264" s="39">
        <f t="shared" si="62"/>
        <v>0</v>
      </c>
      <c r="I264" s="40">
        <f t="shared" si="63"/>
        <v>0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0</v>
      </c>
      <c r="G265" s="39">
        <f t="shared" si="61"/>
        <v>0</v>
      </c>
      <c r="H265" s="39">
        <f t="shared" si="62"/>
        <v>0</v>
      </c>
      <c r="I265" s="40">
        <f t="shared" si="63"/>
        <v>0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0</v>
      </c>
      <c r="G266" s="39">
        <f t="shared" si="61"/>
        <v>0</v>
      </c>
      <c r="H266" s="39">
        <f t="shared" si="62"/>
        <v>0</v>
      </c>
      <c r="I266" s="40">
        <f t="shared" si="63"/>
        <v>0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0</v>
      </c>
      <c r="G267" s="39">
        <f t="shared" si="61"/>
        <v>0</v>
      </c>
      <c r="H267" s="39">
        <f t="shared" si="62"/>
        <v>0</v>
      </c>
      <c r="I267" s="40">
        <f t="shared" si="63"/>
        <v>0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57.74507560528378</v>
      </c>
      <c r="F270" s="66">
        <f>SUM(F239:F269)</f>
        <v>-5.8516260162601625</v>
      </c>
      <c r="G270" s="66">
        <f>SQRT(SUM(G239:G269))</f>
        <v>1.4524430632579308</v>
      </c>
      <c r="H270" s="66">
        <f>(SUM(H239:H269))/(($G$270)^3)</f>
        <v>0.83876622066818984</v>
      </c>
      <c r="I270" s="66">
        <f>(SUM(I239:I269))/(($G$270)^4)</f>
        <v>7.021602407829981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2</vt:i4>
      </vt:variant>
    </vt:vector>
  </HeadingPairs>
  <TitlesOfParts>
    <vt:vector size="3" baseType="lpstr">
      <vt:lpstr>Scheda Granulometrica</vt:lpstr>
      <vt:lpstr>Curve Granulometriche divise</vt:lpstr>
      <vt:lpstr>Curve Granulometriche totale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2012-07-13T10:51:44Z</dcterms:modified>
</cp:coreProperties>
</file>