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0" yWindow="0" windowWidth="27300" windowHeight="16660" tabRatio="853" activeTab="1"/>
  </bookViews>
  <sheets>
    <sheet name="Generale " sheetId="18" r:id="rId1"/>
    <sheet name="Curve Granulometriche" sheetId="14" r:id="rId2"/>
  </sheets>
  <externalReferences>
    <externalReference r:id="rId3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58" i="18" l="1"/>
  <c r="AN58" i="18"/>
  <c r="E138" i="18"/>
  <c r="AB59" i="18"/>
  <c r="AN59" i="18"/>
  <c r="E139" i="18"/>
  <c r="AB60" i="18"/>
  <c r="AN60" i="18"/>
  <c r="E140" i="18"/>
  <c r="AB61" i="18"/>
  <c r="AN61" i="18"/>
  <c r="E141" i="18"/>
  <c r="AB62" i="18"/>
  <c r="AN62" i="18"/>
  <c r="E142" i="18"/>
  <c r="AB63" i="18"/>
  <c r="AN63" i="18"/>
  <c r="E143" i="18"/>
  <c r="AG64" i="18"/>
  <c r="AN64" i="18"/>
  <c r="E144" i="18"/>
  <c r="AN65" i="18"/>
  <c r="E145" i="18"/>
  <c r="AG66" i="18"/>
  <c r="AI66" i="18"/>
  <c r="AL66" i="18"/>
  <c r="AN66" i="18"/>
  <c r="E146" i="18"/>
  <c r="AG67" i="18"/>
  <c r="AI67" i="18"/>
  <c r="AL67" i="18"/>
  <c r="AN67" i="18"/>
  <c r="E147" i="18"/>
  <c r="AG68" i="18"/>
  <c r="AI68" i="18"/>
  <c r="AL68" i="18"/>
  <c r="AN68" i="18"/>
  <c r="E148" i="18"/>
  <c r="AG69" i="18"/>
  <c r="AI69" i="18"/>
  <c r="AL69" i="18"/>
  <c r="AN69" i="18"/>
  <c r="E149" i="18"/>
  <c r="AG70" i="18"/>
  <c r="AI70" i="18"/>
  <c r="AL70" i="18"/>
  <c r="AN70" i="18"/>
  <c r="E150" i="18"/>
  <c r="AG71" i="18"/>
  <c r="AI71" i="18"/>
  <c r="AL71" i="18"/>
  <c r="AN71" i="18"/>
  <c r="E151" i="18"/>
  <c r="AG72" i="18"/>
  <c r="AI72" i="18"/>
  <c r="AL72" i="18"/>
  <c r="AN72" i="18"/>
  <c r="E152" i="18"/>
  <c r="AG73" i="18"/>
  <c r="AI73" i="18"/>
  <c r="AL73" i="18"/>
  <c r="AN73" i="18"/>
  <c r="E153" i="18"/>
  <c r="AG74" i="18"/>
  <c r="AI74" i="18"/>
  <c r="AL74" i="18"/>
  <c r="AN74" i="18"/>
  <c r="E154" i="18"/>
  <c r="AB57" i="18"/>
  <c r="AN57" i="18"/>
  <c r="E137" i="18"/>
  <c r="E130" i="18"/>
  <c r="E131" i="18"/>
  <c r="E132" i="18"/>
  <c r="E133" i="18"/>
  <c r="V147" i="18"/>
  <c r="V156" i="18"/>
  <c r="E167" i="18"/>
  <c r="E14" i="18"/>
  <c r="V15" i="18"/>
  <c r="AN79" i="18"/>
  <c r="AG65" i="18"/>
  <c r="AI65" i="18"/>
  <c r="AL65" i="18"/>
  <c r="AE59" i="18"/>
  <c r="AE60" i="18"/>
  <c r="AE61" i="18"/>
  <c r="AE62" i="18"/>
  <c r="AE63" i="18"/>
  <c r="AE58" i="18"/>
  <c r="C240" i="18"/>
  <c r="C241" i="18"/>
  <c r="D239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D204" i="18"/>
  <c r="C170" i="18"/>
  <c r="C171" i="18"/>
  <c r="D169" i="18"/>
  <c r="D128" i="18"/>
  <c r="D129" i="18"/>
  <c r="F129" i="18"/>
  <c r="F127" i="18"/>
  <c r="F126" i="18"/>
  <c r="F125" i="18"/>
  <c r="J122" i="18"/>
  <c r="G122" i="18"/>
  <c r="H122" i="18"/>
  <c r="G121" i="18"/>
  <c r="H121" i="18"/>
  <c r="G120" i="18"/>
  <c r="H120" i="18"/>
  <c r="G119" i="18"/>
  <c r="H119" i="18"/>
  <c r="G36" i="18"/>
  <c r="G118" i="18"/>
  <c r="H118" i="18"/>
  <c r="G117" i="18"/>
  <c r="H117" i="18"/>
  <c r="G116" i="18"/>
  <c r="H116" i="18"/>
  <c r="G115" i="18"/>
  <c r="H115" i="18"/>
  <c r="G114" i="18"/>
  <c r="H114" i="18"/>
  <c r="G113" i="18"/>
  <c r="H113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91" i="18"/>
  <c r="G90" i="18"/>
  <c r="G89" i="18"/>
  <c r="G88" i="18"/>
  <c r="G87" i="18"/>
  <c r="G86" i="18"/>
  <c r="G85" i="18"/>
  <c r="D85" i="18"/>
  <c r="G84" i="18"/>
  <c r="F84" i="18"/>
  <c r="G83" i="18"/>
  <c r="H83" i="18"/>
  <c r="F83" i="18"/>
  <c r="G82" i="18"/>
  <c r="F82" i="18"/>
  <c r="D42" i="18"/>
  <c r="F42" i="18"/>
  <c r="F41" i="18"/>
  <c r="F40" i="18"/>
  <c r="F39" i="18"/>
  <c r="AD20" i="18"/>
  <c r="D205" i="18"/>
  <c r="F205" i="18"/>
  <c r="D240" i="18"/>
  <c r="H84" i="18"/>
  <c r="H86" i="18"/>
  <c r="H88" i="18"/>
  <c r="H90" i="18"/>
  <c r="H92" i="18"/>
  <c r="H94" i="18"/>
  <c r="H96" i="18"/>
  <c r="H98" i="18"/>
  <c r="H100" i="18"/>
  <c r="H102" i="18"/>
  <c r="H104" i="18"/>
  <c r="H106" i="18"/>
  <c r="H108" i="18"/>
  <c r="H110" i="18"/>
  <c r="H112" i="18"/>
  <c r="I122" i="18"/>
  <c r="D43" i="18"/>
  <c r="F85" i="18"/>
  <c r="D86" i="18"/>
  <c r="F128" i="18"/>
  <c r="D130" i="18"/>
  <c r="H82" i="18"/>
  <c r="H85" i="18"/>
  <c r="H87" i="18"/>
  <c r="H89" i="18"/>
  <c r="H91" i="18"/>
  <c r="H93" i="18"/>
  <c r="H95" i="18"/>
  <c r="H97" i="18"/>
  <c r="H99" i="18"/>
  <c r="H101" i="18"/>
  <c r="H103" i="18"/>
  <c r="H105" i="18"/>
  <c r="H107" i="18"/>
  <c r="H109" i="18"/>
  <c r="H111" i="18"/>
  <c r="C172" i="18"/>
  <c r="D172" i="18"/>
  <c r="D170" i="18"/>
  <c r="D171" i="18"/>
  <c r="F204" i="18"/>
  <c r="D206" i="18"/>
  <c r="F206" i="18"/>
  <c r="D207" i="18"/>
  <c r="F207" i="18"/>
  <c r="D208" i="18"/>
  <c r="F208" i="18"/>
  <c r="D209" i="18"/>
  <c r="F209" i="18"/>
  <c r="D210" i="18"/>
  <c r="F210" i="18"/>
  <c r="D211" i="18"/>
  <c r="F211" i="18"/>
  <c r="D212" i="18"/>
  <c r="F212" i="18"/>
  <c r="D213" i="18"/>
  <c r="F213" i="18"/>
  <c r="D214" i="18"/>
  <c r="F214" i="18"/>
  <c r="D215" i="18"/>
  <c r="F215" i="18"/>
  <c r="D216" i="18"/>
  <c r="F216" i="18"/>
  <c r="C217" i="18"/>
  <c r="D217" i="18"/>
  <c r="F217" i="18"/>
  <c r="C218" i="18"/>
  <c r="D218" i="18"/>
  <c r="F218" i="18"/>
  <c r="C219" i="18"/>
  <c r="D219" i="18"/>
  <c r="F219" i="18"/>
  <c r="C220" i="18"/>
  <c r="D220" i="18"/>
  <c r="F220" i="18"/>
  <c r="C221" i="18"/>
  <c r="D221" i="18"/>
  <c r="F221" i="18"/>
  <c r="C222" i="18"/>
  <c r="D222" i="18"/>
  <c r="F222" i="18"/>
  <c r="C223" i="18"/>
  <c r="D223" i="18"/>
  <c r="F223" i="18"/>
  <c r="C224" i="18"/>
  <c r="D224" i="18"/>
  <c r="F224" i="18"/>
  <c r="C225" i="18"/>
  <c r="D225" i="18"/>
  <c r="F225" i="18"/>
  <c r="C226" i="18"/>
  <c r="D226" i="18"/>
  <c r="F226" i="18"/>
  <c r="C227" i="18"/>
  <c r="D227" i="18"/>
  <c r="F227" i="18"/>
  <c r="C228" i="18"/>
  <c r="D228" i="18"/>
  <c r="F228" i="18"/>
  <c r="C229" i="18"/>
  <c r="D229" i="18"/>
  <c r="F229" i="18"/>
  <c r="C230" i="18"/>
  <c r="D230" i="18"/>
  <c r="F230" i="18"/>
  <c r="C231" i="18"/>
  <c r="D231" i="18"/>
  <c r="F231" i="18"/>
  <c r="C232" i="18"/>
  <c r="D232" i="18"/>
  <c r="F232" i="18"/>
  <c r="C233" i="18"/>
  <c r="D233" i="18"/>
  <c r="F233" i="18"/>
  <c r="C234" i="18"/>
  <c r="D234" i="18"/>
  <c r="F234" i="18"/>
  <c r="F235" i="18"/>
  <c r="H204" i="18"/>
  <c r="D241" i="18"/>
  <c r="C242" i="18"/>
  <c r="G217" i="18"/>
  <c r="I217" i="18"/>
  <c r="H217" i="18"/>
  <c r="C243" i="18"/>
  <c r="D243" i="18"/>
  <c r="C173" i="18"/>
  <c r="F43" i="18"/>
  <c r="D44" i="18"/>
  <c r="T122" i="18"/>
  <c r="R122" i="18"/>
  <c r="P122" i="18"/>
  <c r="N122" i="18"/>
  <c r="U122" i="18"/>
  <c r="Q122" i="18"/>
  <c r="M122" i="18"/>
  <c r="I121" i="18"/>
  <c r="O122" i="18"/>
  <c r="S122" i="18"/>
  <c r="G35" i="18"/>
  <c r="D242" i="18"/>
  <c r="G205" i="18"/>
  <c r="I215" i="18"/>
  <c r="H215" i="18"/>
  <c r="I213" i="18"/>
  <c r="H213" i="18"/>
  <c r="I211" i="18"/>
  <c r="H211" i="18"/>
  <c r="I209" i="18"/>
  <c r="H209" i="18"/>
  <c r="I207" i="18"/>
  <c r="H207" i="18"/>
  <c r="I204" i="18"/>
  <c r="G216" i="18"/>
  <c r="I214" i="18"/>
  <c r="I212" i="18"/>
  <c r="I210" i="18"/>
  <c r="I208" i="18"/>
  <c r="I206" i="18"/>
  <c r="E235" i="18"/>
  <c r="F29" i="18"/>
  <c r="G29" i="18"/>
  <c r="G34" i="18"/>
  <c r="G33" i="18"/>
  <c r="D131" i="18"/>
  <c r="F130" i="18"/>
  <c r="F86" i="18"/>
  <c r="D87" i="18"/>
  <c r="I205" i="18"/>
  <c r="H205" i="18"/>
  <c r="G215" i="18"/>
  <c r="G213" i="18"/>
  <c r="G211" i="18"/>
  <c r="G209" i="18"/>
  <c r="G207" i="18"/>
  <c r="G204" i="18"/>
  <c r="G206" i="18"/>
  <c r="G208" i="18"/>
  <c r="G210" i="18"/>
  <c r="G212" i="18"/>
  <c r="G214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H216" i="18"/>
  <c r="I216" i="18"/>
  <c r="H214" i="18"/>
  <c r="H212" i="18"/>
  <c r="H210" i="18"/>
  <c r="H208" i="18"/>
  <c r="H206" i="18"/>
  <c r="F131" i="18"/>
  <c r="D132" i="18"/>
  <c r="I218" i="18"/>
  <c r="H218" i="18"/>
  <c r="C174" i="18"/>
  <c r="D174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G31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G32" i="18"/>
  <c r="G30" i="18"/>
  <c r="F87" i="18"/>
  <c r="D88" i="18"/>
  <c r="U121" i="18"/>
  <c r="S121" i="18"/>
  <c r="Q121" i="18"/>
  <c r="O121" i="18"/>
  <c r="M121" i="18"/>
  <c r="R121" i="18"/>
  <c r="N121" i="18"/>
  <c r="I120" i="18"/>
  <c r="P121" i="18"/>
  <c r="T121" i="18"/>
  <c r="F44" i="18"/>
  <c r="D45" i="18"/>
  <c r="C244" i="18"/>
  <c r="D244" i="18"/>
  <c r="D173" i="18"/>
  <c r="G159" i="18"/>
  <c r="H159" i="18"/>
  <c r="H73" i="18"/>
  <c r="G73" i="18"/>
  <c r="G165" i="18"/>
  <c r="H165" i="18"/>
  <c r="G127" i="18"/>
  <c r="G161" i="18"/>
  <c r="H161" i="18"/>
  <c r="H75" i="18"/>
  <c r="G75" i="18"/>
  <c r="G158" i="18"/>
  <c r="H158" i="18"/>
  <c r="H72" i="18"/>
  <c r="G72" i="18"/>
  <c r="G128" i="18"/>
  <c r="G125" i="18"/>
  <c r="G160" i="18"/>
  <c r="H160" i="18"/>
  <c r="H74" i="18"/>
  <c r="G74" i="18"/>
  <c r="G134" i="18"/>
  <c r="H134" i="18"/>
  <c r="H48" i="18"/>
  <c r="G48" i="18"/>
  <c r="G162" i="18"/>
  <c r="H162" i="18"/>
  <c r="G136" i="18"/>
  <c r="H136" i="18"/>
  <c r="H50" i="18"/>
  <c r="G50" i="18"/>
  <c r="G163" i="18"/>
  <c r="H163" i="18"/>
  <c r="H77" i="18"/>
  <c r="G77" i="18"/>
  <c r="G131" i="18"/>
  <c r="H131" i="18"/>
  <c r="H45" i="18"/>
  <c r="G45" i="18"/>
  <c r="G129" i="18"/>
  <c r="G130" i="18"/>
  <c r="H130" i="18"/>
  <c r="H44" i="18"/>
  <c r="G44" i="18"/>
  <c r="F174" i="18"/>
  <c r="G137" i="18"/>
  <c r="H137" i="18"/>
  <c r="H51" i="18"/>
  <c r="G51" i="18"/>
  <c r="G135" i="18"/>
  <c r="H135" i="18"/>
  <c r="H49" i="18"/>
  <c r="G49" i="18"/>
  <c r="G126" i="18"/>
  <c r="G133" i="18"/>
  <c r="H133" i="18"/>
  <c r="H47" i="18"/>
  <c r="G47" i="18"/>
  <c r="G164" i="18"/>
  <c r="H164" i="18"/>
  <c r="H78" i="18"/>
  <c r="G78" i="18"/>
  <c r="G132" i="18"/>
  <c r="H132" i="18"/>
  <c r="H46" i="18"/>
  <c r="G46" i="18"/>
  <c r="F88" i="18"/>
  <c r="D89" i="18"/>
  <c r="C245" i="18"/>
  <c r="D245" i="18"/>
  <c r="F45" i="18"/>
  <c r="D46" i="18"/>
  <c r="U120" i="18"/>
  <c r="S120" i="18"/>
  <c r="Q120" i="18"/>
  <c r="O120" i="18"/>
  <c r="M120" i="18"/>
  <c r="T120" i="18"/>
  <c r="P120" i="18"/>
  <c r="R120" i="18"/>
  <c r="N120" i="18"/>
  <c r="I119" i="18"/>
  <c r="C175" i="18"/>
  <c r="D133" i="18"/>
  <c r="F132" i="18"/>
  <c r="F241" i="18"/>
  <c r="H127" i="18"/>
  <c r="H41" i="18"/>
  <c r="G41" i="18"/>
  <c r="F171" i="18"/>
  <c r="H126" i="18"/>
  <c r="H40" i="18"/>
  <c r="G40" i="18"/>
  <c r="F170" i="18"/>
  <c r="F240" i="18"/>
  <c r="I165" i="18"/>
  <c r="H79" i="18"/>
  <c r="F244" i="18"/>
  <c r="J36" i="18"/>
  <c r="H76" i="18"/>
  <c r="F239" i="18"/>
  <c r="H125" i="18"/>
  <c r="H39" i="18"/>
  <c r="H129" i="18"/>
  <c r="H43" i="18"/>
  <c r="G43" i="18"/>
  <c r="F173" i="18"/>
  <c r="F243" i="18"/>
  <c r="H128" i="18"/>
  <c r="H42" i="18"/>
  <c r="G42" i="18"/>
  <c r="F172" i="18"/>
  <c r="F242" i="18"/>
  <c r="F245" i="18"/>
  <c r="F133" i="18"/>
  <c r="D134" i="18"/>
  <c r="C176" i="18"/>
  <c r="U119" i="18"/>
  <c r="S119" i="18"/>
  <c r="Q119" i="18"/>
  <c r="O119" i="18"/>
  <c r="M119" i="18"/>
  <c r="R119" i="18"/>
  <c r="N119" i="18"/>
  <c r="I118" i="18"/>
  <c r="T119" i="18"/>
  <c r="P119" i="18"/>
  <c r="F46" i="18"/>
  <c r="D47" i="18"/>
  <c r="C246" i="18"/>
  <c r="F89" i="18"/>
  <c r="D90" i="18"/>
  <c r="D175" i="18"/>
  <c r="G79" i="18"/>
  <c r="I79" i="18"/>
  <c r="G138" i="18"/>
  <c r="H138" i="18"/>
  <c r="H52" i="18"/>
  <c r="G139" i="18"/>
  <c r="H139" i="18"/>
  <c r="H53" i="18"/>
  <c r="G140" i="18"/>
  <c r="H140" i="18"/>
  <c r="H54" i="18"/>
  <c r="G141" i="18"/>
  <c r="H141" i="18"/>
  <c r="H55" i="18"/>
  <c r="G142" i="18"/>
  <c r="H142" i="18"/>
  <c r="H56" i="18"/>
  <c r="G143" i="18"/>
  <c r="H143" i="18"/>
  <c r="H57" i="18"/>
  <c r="D33" i="18"/>
  <c r="G39" i="18"/>
  <c r="S165" i="18"/>
  <c r="N165" i="18"/>
  <c r="P165" i="18"/>
  <c r="Q165" i="18"/>
  <c r="I164" i="18"/>
  <c r="O165" i="18"/>
  <c r="M165" i="18"/>
  <c r="T165" i="18"/>
  <c r="R165" i="18"/>
  <c r="U165" i="18"/>
  <c r="D36" i="18"/>
  <c r="G76" i="18"/>
  <c r="F175" i="18"/>
  <c r="F90" i="18"/>
  <c r="D91" i="18"/>
  <c r="C247" i="18"/>
  <c r="D247" i="18"/>
  <c r="F47" i="18"/>
  <c r="D48" i="18"/>
  <c r="U118" i="18"/>
  <c r="S118" i="18"/>
  <c r="Q118" i="18"/>
  <c r="O118" i="18"/>
  <c r="M118" i="18"/>
  <c r="T118" i="18"/>
  <c r="P118" i="18"/>
  <c r="R118" i="18"/>
  <c r="N118" i="18"/>
  <c r="I117" i="18"/>
  <c r="C177" i="18"/>
  <c r="D135" i="18"/>
  <c r="F134" i="18"/>
  <c r="D246" i="18"/>
  <c r="D176" i="18"/>
  <c r="P164" i="18"/>
  <c r="I163" i="18"/>
  <c r="N164" i="18"/>
  <c r="Q164" i="18"/>
  <c r="U164" i="18"/>
  <c r="S164" i="18"/>
  <c r="R164" i="18"/>
  <c r="O164" i="18"/>
  <c r="T164" i="18"/>
  <c r="M164" i="18"/>
  <c r="F169" i="18"/>
  <c r="F176" i="18"/>
  <c r="D177" i="18"/>
  <c r="F177" i="18"/>
  <c r="C178" i="18"/>
  <c r="D178" i="18"/>
  <c r="F178" i="18"/>
  <c r="C179" i="18"/>
  <c r="D179" i="18"/>
  <c r="F179" i="18"/>
  <c r="C180" i="18"/>
  <c r="D180" i="18"/>
  <c r="F180" i="18"/>
  <c r="C181" i="18"/>
  <c r="D181" i="18"/>
  <c r="F181" i="18"/>
  <c r="G52" i="18"/>
  <c r="C182" i="18"/>
  <c r="D182" i="18"/>
  <c r="F182" i="18"/>
  <c r="G53" i="18"/>
  <c r="C183" i="18"/>
  <c r="D183" i="18"/>
  <c r="F183" i="18"/>
  <c r="G54" i="18"/>
  <c r="C184" i="18"/>
  <c r="D184" i="18"/>
  <c r="F184" i="18"/>
  <c r="G55" i="18"/>
  <c r="C185" i="18"/>
  <c r="D185" i="18"/>
  <c r="F185" i="18"/>
  <c r="G56" i="18"/>
  <c r="C186" i="18"/>
  <c r="D186" i="18"/>
  <c r="F186" i="18"/>
  <c r="G57" i="18"/>
  <c r="C187" i="18"/>
  <c r="D187" i="18"/>
  <c r="F187" i="18"/>
  <c r="G144" i="18"/>
  <c r="H144" i="18"/>
  <c r="H58" i="18"/>
  <c r="G58" i="18"/>
  <c r="C188" i="18"/>
  <c r="D188" i="18"/>
  <c r="F188" i="18"/>
  <c r="G145" i="18"/>
  <c r="H145" i="18"/>
  <c r="H59" i="18"/>
  <c r="G59" i="18"/>
  <c r="C189" i="18"/>
  <c r="D189" i="18"/>
  <c r="F189" i="18"/>
  <c r="G146" i="18"/>
  <c r="H146" i="18"/>
  <c r="H60" i="18"/>
  <c r="G60" i="18"/>
  <c r="C190" i="18"/>
  <c r="D190" i="18"/>
  <c r="F190" i="18"/>
  <c r="G147" i="18"/>
  <c r="H147" i="18"/>
  <c r="H61" i="18"/>
  <c r="G61" i="18"/>
  <c r="C191" i="18"/>
  <c r="D191" i="18"/>
  <c r="F191" i="18"/>
  <c r="G148" i="18"/>
  <c r="H148" i="18"/>
  <c r="H62" i="18"/>
  <c r="G62" i="18"/>
  <c r="C192" i="18"/>
  <c r="D192" i="18"/>
  <c r="F192" i="18"/>
  <c r="G149" i="18"/>
  <c r="H149" i="18"/>
  <c r="H63" i="18"/>
  <c r="G63" i="18"/>
  <c r="C193" i="18"/>
  <c r="D193" i="18"/>
  <c r="F193" i="18"/>
  <c r="G150" i="18"/>
  <c r="H150" i="18"/>
  <c r="H64" i="18"/>
  <c r="G64" i="18"/>
  <c r="C194" i="18"/>
  <c r="D194" i="18"/>
  <c r="F194" i="18"/>
  <c r="G151" i="18"/>
  <c r="H151" i="18"/>
  <c r="H65" i="18"/>
  <c r="G65" i="18"/>
  <c r="C195" i="18"/>
  <c r="D195" i="18"/>
  <c r="F195" i="18"/>
  <c r="G152" i="18"/>
  <c r="H152" i="18"/>
  <c r="H66" i="18"/>
  <c r="G66" i="18"/>
  <c r="C196" i="18"/>
  <c r="D196" i="18"/>
  <c r="F196" i="18"/>
  <c r="G153" i="18"/>
  <c r="H153" i="18"/>
  <c r="H67" i="18"/>
  <c r="G67" i="18"/>
  <c r="C197" i="18"/>
  <c r="D197" i="18"/>
  <c r="F197" i="18"/>
  <c r="G154" i="18"/>
  <c r="H154" i="18"/>
  <c r="H68" i="18"/>
  <c r="G68" i="18"/>
  <c r="C198" i="18"/>
  <c r="D198" i="18"/>
  <c r="F198" i="18"/>
  <c r="G155" i="18"/>
  <c r="H155" i="18"/>
  <c r="H69" i="18"/>
  <c r="G69" i="18"/>
  <c r="C199" i="18"/>
  <c r="D199" i="18"/>
  <c r="F199" i="18"/>
  <c r="F200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Q79" i="18"/>
  <c r="O79" i="18"/>
  <c r="N79" i="18"/>
  <c r="M79" i="18"/>
  <c r="R79" i="18"/>
  <c r="P79" i="18"/>
  <c r="I78" i="18"/>
  <c r="U79" i="18"/>
  <c r="T79" i="18"/>
  <c r="S79" i="18"/>
  <c r="F247" i="18"/>
  <c r="F135" i="18"/>
  <c r="D136" i="18"/>
  <c r="F246" i="18"/>
  <c r="U117" i="18"/>
  <c r="S117" i="18"/>
  <c r="Q117" i="18"/>
  <c r="O117" i="18"/>
  <c r="M117" i="18"/>
  <c r="R117" i="18"/>
  <c r="N117" i="18"/>
  <c r="I116" i="18"/>
  <c r="T117" i="18"/>
  <c r="P117" i="18"/>
  <c r="F48" i="18"/>
  <c r="D49" i="18"/>
  <c r="C248" i="18"/>
  <c r="D248" i="18"/>
  <c r="F91" i="18"/>
  <c r="D92" i="18"/>
  <c r="I176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195" i="18"/>
  <c r="H196" i="18"/>
  <c r="H197" i="18"/>
  <c r="H198" i="18"/>
  <c r="H199" i="18"/>
  <c r="H200" i="18"/>
  <c r="D31" i="18"/>
  <c r="D30" i="18"/>
  <c r="U163" i="18"/>
  <c r="P163" i="18"/>
  <c r="S163" i="18"/>
  <c r="N163" i="18"/>
  <c r="O163" i="18"/>
  <c r="Q163" i="18"/>
  <c r="M163" i="18"/>
  <c r="I162" i="18"/>
  <c r="T163" i="18"/>
  <c r="R163" i="18"/>
  <c r="I169" i="18"/>
  <c r="I170" i="18"/>
  <c r="I171" i="18"/>
  <c r="I172" i="18"/>
  <c r="I173" i="18"/>
  <c r="I174" i="18"/>
  <c r="I175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D32" i="18"/>
  <c r="S78" i="18"/>
  <c r="I77" i="18"/>
  <c r="Q78" i="18"/>
  <c r="O78" i="18"/>
  <c r="M78" i="18"/>
  <c r="T78" i="18"/>
  <c r="P78" i="18"/>
  <c r="R78" i="18"/>
  <c r="U78" i="18"/>
  <c r="N78" i="18"/>
  <c r="E200" i="18"/>
  <c r="C29" i="18"/>
  <c r="D29" i="18"/>
  <c r="F248" i="18"/>
  <c r="F92" i="18"/>
  <c r="D93" i="18"/>
  <c r="C249" i="18"/>
  <c r="D249" i="18"/>
  <c r="F49" i="18"/>
  <c r="D50" i="18"/>
  <c r="U116" i="18"/>
  <c r="S116" i="18"/>
  <c r="Q116" i="18"/>
  <c r="O116" i="18"/>
  <c r="M116" i="18"/>
  <c r="T116" i="18"/>
  <c r="P116" i="18"/>
  <c r="R116" i="18"/>
  <c r="N116" i="18"/>
  <c r="I115" i="18"/>
  <c r="D137" i="18"/>
  <c r="F136" i="18"/>
  <c r="S77" i="18"/>
  <c r="P77" i="18"/>
  <c r="T77" i="18"/>
  <c r="Q77" i="18"/>
  <c r="U77" i="18"/>
  <c r="O77" i="18"/>
  <c r="M77" i="18"/>
  <c r="R77" i="18"/>
  <c r="N77" i="18"/>
  <c r="I76" i="18"/>
  <c r="N162" i="18"/>
  <c r="P162" i="18"/>
  <c r="U162" i="18"/>
  <c r="S162" i="18"/>
  <c r="Q162" i="18"/>
  <c r="O162" i="18"/>
  <c r="T162" i="18"/>
  <c r="M162" i="18"/>
  <c r="R162" i="18"/>
  <c r="I161" i="18"/>
  <c r="F249" i="18"/>
  <c r="F137" i="18"/>
  <c r="D138" i="18"/>
  <c r="U115" i="18"/>
  <c r="S115" i="18"/>
  <c r="Q115" i="18"/>
  <c r="O115" i="18"/>
  <c r="M115" i="18"/>
  <c r="R115" i="18"/>
  <c r="N115" i="18"/>
  <c r="I114" i="18"/>
  <c r="T115" i="18"/>
  <c r="P115" i="18"/>
  <c r="F50" i="18"/>
  <c r="D51" i="18"/>
  <c r="C250" i="18"/>
  <c r="D250" i="18"/>
  <c r="F93" i="18"/>
  <c r="D94" i="18"/>
  <c r="R161" i="18"/>
  <c r="U161" i="18"/>
  <c r="P161" i="18"/>
  <c r="O161" i="18"/>
  <c r="T161" i="18"/>
  <c r="S161" i="18"/>
  <c r="N161" i="18"/>
  <c r="Q161" i="18"/>
  <c r="M161" i="18"/>
  <c r="I160" i="18"/>
  <c r="M76" i="18"/>
  <c r="U76" i="18"/>
  <c r="N76" i="18"/>
  <c r="O76" i="18"/>
  <c r="T76" i="18"/>
  <c r="R76" i="18"/>
  <c r="P76" i="18"/>
  <c r="S76" i="18"/>
  <c r="I75" i="18"/>
  <c r="Q76" i="18"/>
  <c r="F250" i="18"/>
  <c r="F94" i="18"/>
  <c r="D95" i="18"/>
  <c r="C251" i="18"/>
  <c r="D251" i="18"/>
  <c r="F51" i="18"/>
  <c r="D52" i="18"/>
  <c r="U114" i="18"/>
  <c r="S114" i="18"/>
  <c r="Q114" i="18"/>
  <c r="O114" i="18"/>
  <c r="M114" i="18"/>
  <c r="T114" i="18"/>
  <c r="P114" i="18"/>
  <c r="R114" i="18"/>
  <c r="N114" i="18"/>
  <c r="I113" i="18"/>
  <c r="D139" i="18"/>
  <c r="F138" i="18"/>
  <c r="Q160" i="18"/>
  <c r="R160" i="18"/>
  <c r="O160" i="18"/>
  <c r="I159" i="18"/>
  <c r="T160" i="18"/>
  <c r="M160" i="18"/>
  <c r="P160" i="18"/>
  <c r="S160" i="18"/>
  <c r="N160" i="18"/>
  <c r="U160" i="18"/>
  <c r="M75" i="18"/>
  <c r="U75" i="18"/>
  <c r="R75" i="18"/>
  <c r="I74" i="18"/>
  <c r="T75" i="18"/>
  <c r="O75" i="18"/>
  <c r="N75" i="18"/>
  <c r="S75" i="18"/>
  <c r="P75" i="18"/>
  <c r="Q75" i="18"/>
  <c r="F251" i="18"/>
  <c r="F139" i="18"/>
  <c r="D140" i="18"/>
  <c r="U113" i="18"/>
  <c r="S113" i="18"/>
  <c r="Q113" i="18"/>
  <c r="O113" i="18"/>
  <c r="M113" i="18"/>
  <c r="R113" i="18"/>
  <c r="N113" i="18"/>
  <c r="I112" i="18"/>
  <c r="T113" i="18"/>
  <c r="P113" i="18"/>
  <c r="F52" i="18"/>
  <c r="D53" i="18"/>
  <c r="C252" i="18"/>
  <c r="D252" i="18"/>
  <c r="F95" i="18"/>
  <c r="D96" i="18"/>
  <c r="P74" i="18"/>
  <c r="S74" i="18"/>
  <c r="Q74" i="18"/>
  <c r="T74" i="18"/>
  <c r="R74" i="18"/>
  <c r="U74" i="18"/>
  <c r="N74" i="18"/>
  <c r="I73" i="18"/>
  <c r="O74" i="18"/>
  <c r="M74" i="18"/>
  <c r="Q159" i="18"/>
  <c r="I158" i="18"/>
  <c r="T159" i="18"/>
  <c r="O159" i="18"/>
  <c r="S159" i="18"/>
  <c r="M159" i="18"/>
  <c r="R159" i="18"/>
  <c r="U159" i="18"/>
  <c r="P159" i="18"/>
  <c r="N159" i="18"/>
  <c r="F96" i="18"/>
  <c r="D97" i="18"/>
  <c r="C253" i="18"/>
  <c r="D253" i="18"/>
  <c r="F53" i="18"/>
  <c r="D54" i="18"/>
  <c r="U112" i="18"/>
  <c r="S112" i="18"/>
  <c r="Q112" i="18"/>
  <c r="O112" i="18"/>
  <c r="M112" i="18"/>
  <c r="T112" i="18"/>
  <c r="P112" i="18"/>
  <c r="R112" i="18"/>
  <c r="N112" i="18"/>
  <c r="I111" i="18"/>
  <c r="D141" i="18"/>
  <c r="F140" i="18"/>
  <c r="T158" i="18"/>
  <c r="M158" i="18"/>
  <c r="N158" i="18"/>
  <c r="R158" i="18"/>
  <c r="P158" i="18"/>
  <c r="U158" i="18"/>
  <c r="O158" i="18"/>
  <c r="S158" i="18"/>
  <c r="Q158" i="18"/>
  <c r="S73" i="18"/>
  <c r="R73" i="18"/>
  <c r="M73" i="18"/>
  <c r="Q73" i="18"/>
  <c r="O73" i="18"/>
  <c r="N73" i="18"/>
  <c r="I72" i="18"/>
  <c r="T73" i="18"/>
  <c r="U73" i="18"/>
  <c r="P73" i="18"/>
  <c r="D142" i="18"/>
  <c r="F141" i="18"/>
  <c r="U111" i="18"/>
  <c r="S111" i="18"/>
  <c r="Q111" i="18"/>
  <c r="O111" i="18"/>
  <c r="M111" i="18"/>
  <c r="R111" i="18"/>
  <c r="N111" i="18"/>
  <c r="I110" i="18"/>
  <c r="T111" i="18"/>
  <c r="P111" i="18"/>
  <c r="F54" i="18"/>
  <c r="D55" i="18"/>
  <c r="C254" i="18"/>
  <c r="D254" i="18"/>
  <c r="F97" i="18"/>
  <c r="D98" i="18"/>
  <c r="T72" i="18"/>
  <c r="U72" i="18"/>
  <c r="P72" i="18"/>
  <c r="R72" i="18"/>
  <c r="N72" i="18"/>
  <c r="S72" i="18"/>
  <c r="M72" i="18"/>
  <c r="Q72" i="18"/>
  <c r="O72" i="18"/>
  <c r="D143" i="18"/>
  <c r="F142" i="18"/>
  <c r="F98" i="18"/>
  <c r="D99" i="18"/>
  <c r="C255" i="18"/>
  <c r="D255" i="18"/>
  <c r="F55" i="18"/>
  <c r="D56" i="18"/>
  <c r="U110" i="18"/>
  <c r="S110" i="18"/>
  <c r="Q110" i="18"/>
  <c r="O110" i="18"/>
  <c r="M110" i="18"/>
  <c r="T110" i="18"/>
  <c r="P110" i="18"/>
  <c r="R110" i="18"/>
  <c r="N110" i="18"/>
  <c r="I109" i="18"/>
  <c r="F143" i="18"/>
  <c r="D144" i="18"/>
  <c r="U109" i="18"/>
  <c r="S109" i="18"/>
  <c r="Q109" i="18"/>
  <c r="O109" i="18"/>
  <c r="M109" i="18"/>
  <c r="R109" i="18"/>
  <c r="N109" i="18"/>
  <c r="I108" i="18"/>
  <c r="T109" i="18"/>
  <c r="P109" i="18"/>
  <c r="F56" i="18"/>
  <c r="D57" i="18"/>
  <c r="C256" i="18"/>
  <c r="D256" i="18"/>
  <c r="F99" i="18"/>
  <c r="D100" i="18"/>
  <c r="F100" i="18"/>
  <c r="D101" i="18"/>
  <c r="C257" i="18"/>
  <c r="D257" i="18"/>
  <c r="F57" i="18"/>
  <c r="D58" i="18"/>
  <c r="U108" i="18"/>
  <c r="S108" i="18"/>
  <c r="Q108" i="18"/>
  <c r="O108" i="18"/>
  <c r="M108" i="18"/>
  <c r="T108" i="18"/>
  <c r="P108" i="18"/>
  <c r="N108" i="18"/>
  <c r="I107" i="18"/>
  <c r="R108" i="18"/>
  <c r="D145" i="18"/>
  <c r="F144" i="18"/>
  <c r="F145" i="18"/>
  <c r="D146" i="18"/>
  <c r="U107" i="18"/>
  <c r="S107" i="18"/>
  <c r="Q107" i="18"/>
  <c r="O107" i="18"/>
  <c r="M107" i="18"/>
  <c r="R107" i="18"/>
  <c r="N107" i="18"/>
  <c r="I106" i="18"/>
  <c r="P107" i="18"/>
  <c r="T107" i="18"/>
  <c r="F58" i="18"/>
  <c r="D59" i="18"/>
  <c r="C258" i="18"/>
  <c r="D258" i="18"/>
  <c r="F101" i="18"/>
  <c r="D102" i="18"/>
  <c r="F102" i="18"/>
  <c r="D103" i="18"/>
  <c r="C259" i="18"/>
  <c r="D259" i="18"/>
  <c r="F59" i="18"/>
  <c r="D60" i="18"/>
  <c r="U106" i="18"/>
  <c r="S106" i="18"/>
  <c r="Q106" i="18"/>
  <c r="O106" i="18"/>
  <c r="M106" i="18"/>
  <c r="T106" i="18"/>
  <c r="P106" i="18"/>
  <c r="R106" i="18"/>
  <c r="N106" i="18"/>
  <c r="I105" i="18"/>
  <c r="D147" i="18"/>
  <c r="F146" i="18"/>
  <c r="F147" i="18"/>
  <c r="D148" i="18"/>
  <c r="U105" i="18"/>
  <c r="S105" i="18"/>
  <c r="Q105" i="18"/>
  <c r="O105" i="18"/>
  <c r="M105" i="18"/>
  <c r="R105" i="18"/>
  <c r="N105" i="18"/>
  <c r="I104" i="18"/>
  <c r="T105" i="18"/>
  <c r="P105" i="18"/>
  <c r="F60" i="18"/>
  <c r="D61" i="18"/>
  <c r="C260" i="18"/>
  <c r="D260" i="18"/>
  <c r="F103" i="18"/>
  <c r="D104" i="18"/>
  <c r="F104" i="18"/>
  <c r="D105" i="18"/>
  <c r="C261" i="18"/>
  <c r="D261" i="18"/>
  <c r="F61" i="18"/>
  <c r="D62" i="18"/>
  <c r="U104" i="18"/>
  <c r="S104" i="18"/>
  <c r="Q104" i="18"/>
  <c r="O104" i="18"/>
  <c r="M104" i="18"/>
  <c r="T104" i="18"/>
  <c r="P104" i="18"/>
  <c r="R104" i="18"/>
  <c r="N104" i="18"/>
  <c r="I103" i="18"/>
  <c r="D149" i="18"/>
  <c r="F148" i="18"/>
  <c r="F149" i="18"/>
  <c r="D150" i="18"/>
  <c r="U103" i="18"/>
  <c r="S103" i="18"/>
  <c r="Q103" i="18"/>
  <c r="O103" i="18"/>
  <c r="M103" i="18"/>
  <c r="R103" i="18"/>
  <c r="N103" i="18"/>
  <c r="I102" i="18"/>
  <c r="T103" i="18"/>
  <c r="P103" i="18"/>
  <c r="F62" i="18"/>
  <c r="D63" i="18"/>
  <c r="C262" i="18"/>
  <c r="D262" i="18"/>
  <c r="F105" i="18"/>
  <c r="D106" i="18"/>
  <c r="F106" i="18"/>
  <c r="D107" i="18"/>
  <c r="C263" i="18"/>
  <c r="D263" i="18"/>
  <c r="F63" i="18"/>
  <c r="D64" i="18"/>
  <c r="U102" i="18"/>
  <c r="S102" i="18"/>
  <c r="Q102" i="18"/>
  <c r="O102" i="18"/>
  <c r="M102" i="18"/>
  <c r="T102" i="18"/>
  <c r="P102" i="18"/>
  <c r="R102" i="18"/>
  <c r="N102" i="18"/>
  <c r="I101" i="18"/>
  <c r="D151" i="18"/>
  <c r="F150" i="18"/>
  <c r="F151" i="18"/>
  <c r="D152" i="18"/>
  <c r="U101" i="18"/>
  <c r="S101" i="18"/>
  <c r="Q101" i="18"/>
  <c r="O101" i="18"/>
  <c r="M101" i="18"/>
  <c r="R101" i="18"/>
  <c r="N101" i="18"/>
  <c r="I100" i="18"/>
  <c r="T101" i="18"/>
  <c r="P101" i="18"/>
  <c r="F64" i="18"/>
  <c r="D65" i="18"/>
  <c r="C264" i="18"/>
  <c r="D264" i="18"/>
  <c r="F107" i="18"/>
  <c r="D108" i="18"/>
  <c r="F108" i="18"/>
  <c r="D109" i="18"/>
  <c r="C265" i="18"/>
  <c r="D265" i="18"/>
  <c r="F65" i="18"/>
  <c r="D66" i="18"/>
  <c r="U100" i="18"/>
  <c r="S100" i="18"/>
  <c r="Q100" i="18"/>
  <c r="O100" i="18"/>
  <c r="M100" i="18"/>
  <c r="T100" i="18"/>
  <c r="P100" i="18"/>
  <c r="R100" i="18"/>
  <c r="N100" i="18"/>
  <c r="I99" i="18"/>
  <c r="D153" i="18"/>
  <c r="F152" i="18"/>
  <c r="F153" i="18"/>
  <c r="D154" i="18"/>
  <c r="U99" i="18"/>
  <c r="S99" i="18"/>
  <c r="Q99" i="18"/>
  <c r="O99" i="18"/>
  <c r="M99" i="18"/>
  <c r="R99" i="18"/>
  <c r="N99" i="18"/>
  <c r="I98" i="18"/>
  <c r="T99" i="18"/>
  <c r="P99" i="18"/>
  <c r="F66" i="18"/>
  <c r="D67" i="18"/>
  <c r="C266" i="18"/>
  <c r="D266" i="18"/>
  <c r="F109" i="18"/>
  <c r="D110" i="18"/>
  <c r="F110" i="18"/>
  <c r="D111" i="18"/>
  <c r="C267" i="18"/>
  <c r="D267" i="18"/>
  <c r="F67" i="18"/>
  <c r="D68" i="18"/>
  <c r="U98" i="18"/>
  <c r="S98" i="18"/>
  <c r="Q98" i="18"/>
  <c r="O98" i="18"/>
  <c r="M98" i="18"/>
  <c r="T98" i="18"/>
  <c r="P98" i="18"/>
  <c r="R98" i="18"/>
  <c r="N98" i="18"/>
  <c r="I97" i="18"/>
  <c r="D155" i="18"/>
  <c r="F154" i="18"/>
  <c r="F155" i="18"/>
  <c r="D156" i="18"/>
  <c r="U97" i="18"/>
  <c r="S97" i="18"/>
  <c r="Q97" i="18"/>
  <c r="O97" i="18"/>
  <c r="M97" i="18"/>
  <c r="R97" i="18"/>
  <c r="N97" i="18"/>
  <c r="I96" i="18"/>
  <c r="T97" i="18"/>
  <c r="P97" i="18"/>
  <c r="F68" i="18"/>
  <c r="D69" i="18"/>
  <c r="C268" i="18"/>
  <c r="D268" i="18"/>
  <c r="F111" i="18"/>
  <c r="D112" i="18"/>
  <c r="F112" i="18"/>
  <c r="D113" i="18"/>
  <c r="C269" i="18"/>
  <c r="D269" i="18"/>
  <c r="F69" i="18"/>
  <c r="D70" i="18"/>
  <c r="U96" i="18"/>
  <c r="S96" i="18"/>
  <c r="Q96" i="18"/>
  <c r="O96" i="18"/>
  <c r="M96" i="18"/>
  <c r="T96" i="18"/>
  <c r="P96" i="18"/>
  <c r="R96" i="18"/>
  <c r="N96" i="18"/>
  <c r="I95" i="18"/>
  <c r="D157" i="18"/>
  <c r="F156" i="18"/>
  <c r="F157" i="18"/>
  <c r="D158" i="18"/>
  <c r="U95" i="18"/>
  <c r="S95" i="18"/>
  <c r="Q95" i="18"/>
  <c r="O95" i="18"/>
  <c r="M95" i="18"/>
  <c r="R95" i="18"/>
  <c r="N95" i="18"/>
  <c r="I94" i="18"/>
  <c r="T95" i="18"/>
  <c r="P95" i="18"/>
  <c r="F70" i="18"/>
  <c r="D71" i="18"/>
  <c r="F113" i="18"/>
  <c r="D114" i="18"/>
  <c r="F114" i="18"/>
  <c r="D115" i="18"/>
  <c r="F71" i="18"/>
  <c r="D72" i="18"/>
  <c r="U94" i="18"/>
  <c r="S94" i="18"/>
  <c r="Q94" i="18"/>
  <c r="O94" i="18"/>
  <c r="M94" i="18"/>
  <c r="T94" i="18"/>
  <c r="P94" i="18"/>
  <c r="R94" i="18"/>
  <c r="N94" i="18"/>
  <c r="I93" i="18"/>
  <c r="D159" i="18"/>
  <c r="F158" i="18"/>
  <c r="F159" i="18"/>
  <c r="D160" i="18"/>
  <c r="U93" i="18"/>
  <c r="S93" i="18"/>
  <c r="Q93" i="18"/>
  <c r="O93" i="18"/>
  <c r="M93" i="18"/>
  <c r="R93" i="18"/>
  <c r="N93" i="18"/>
  <c r="I92" i="18"/>
  <c r="T93" i="18"/>
  <c r="P93" i="18"/>
  <c r="F72" i="18"/>
  <c r="D73" i="18"/>
  <c r="F115" i="18"/>
  <c r="D116" i="18"/>
  <c r="F116" i="18"/>
  <c r="D117" i="18"/>
  <c r="D74" i="18"/>
  <c r="F73" i="18"/>
  <c r="U92" i="18"/>
  <c r="S92" i="18"/>
  <c r="Q92" i="18"/>
  <c r="O92" i="18"/>
  <c r="M92" i="18"/>
  <c r="T92" i="18"/>
  <c r="P92" i="18"/>
  <c r="N92" i="18"/>
  <c r="I91" i="18"/>
  <c r="R92" i="18"/>
  <c r="D161" i="18"/>
  <c r="F160" i="18"/>
  <c r="F117" i="18"/>
  <c r="D118" i="18"/>
  <c r="F161" i="18"/>
  <c r="D162" i="18"/>
  <c r="U91" i="18"/>
  <c r="S91" i="18"/>
  <c r="Q91" i="18"/>
  <c r="O91" i="18"/>
  <c r="M91" i="18"/>
  <c r="R91" i="18"/>
  <c r="N91" i="18"/>
  <c r="I90" i="18"/>
  <c r="P91" i="18"/>
  <c r="T91" i="18"/>
  <c r="F74" i="18"/>
  <c r="D75" i="18"/>
  <c r="F75" i="18"/>
  <c r="D76" i="18"/>
  <c r="U90" i="18"/>
  <c r="S90" i="18"/>
  <c r="Q90" i="18"/>
  <c r="O90" i="18"/>
  <c r="M90" i="18"/>
  <c r="T90" i="18"/>
  <c r="P90" i="18"/>
  <c r="N90" i="18"/>
  <c r="I89" i="18"/>
  <c r="R90" i="18"/>
  <c r="D163" i="18"/>
  <c r="F162" i="18"/>
  <c r="F118" i="18"/>
  <c r="D119" i="18"/>
  <c r="F163" i="18"/>
  <c r="D164" i="18"/>
  <c r="U89" i="18"/>
  <c r="S89" i="18"/>
  <c r="Q89" i="18"/>
  <c r="O89" i="18"/>
  <c r="M89" i="18"/>
  <c r="R89" i="18"/>
  <c r="N89" i="18"/>
  <c r="I88" i="18"/>
  <c r="P89" i="18"/>
  <c r="T89" i="18"/>
  <c r="F119" i="18"/>
  <c r="D120" i="18"/>
  <c r="F76" i="18"/>
  <c r="D77" i="18"/>
  <c r="F77" i="18"/>
  <c r="D78" i="18"/>
  <c r="F120" i="18"/>
  <c r="D121" i="18"/>
  <c r="U88" i="18"/>
  <c r="S88" i="18"/>
  <c r="Q88" i="18"/>
  <c r="O88" i="18"/>
  <c r="M88" i="18"/>
  <c r="T88" i="18"/>
  <c r="P88" i="18"/>
  <c r="N88" i="18"/>
  <c r="I87" i="18"/>
  <c r="R88" i="18"/>
  <c r="D165" i="18"/>
  <c r="F165" i="18"/>
  <c r="F164" i="18"/>
  <c r="U87" i="18"/>
  <c r="S87" i="18"/>
  <c r="Q87" i="18"/>
  <c r="O87" i="18"/>
  <c r="M87" i="18"/>
  <c r="R87" i="18"/>
  <c r="N87" i="18"/>
  <c r="I86" i="18"/>
  <c r="P87" i="18"/>
  <c r="T87" i="18"/>
  <c r="F121" i="18"/>
  <c r="D122" i="18"/>
  <c r="F122" i="18"/>
  <c r="F78" i="18"/>
  <c r="D79" i="18"/>
  <c r="F79" i="18"/>
  <c r="U86" i="18"/>
  <c r="S86" i="18"/>
  <c r="Q86" i="18"/>
  <c r="O86" i="18"/>
  <c r="M86" i="18"/>
  <c r="T86" i="18"/>
  <c r="P86" i="18"/>
  <c r="R86" i="18"/>
  <c r="N86" i="18"/>
  <c r="I85" i="18"/>
  <c r="U85" i="18"/>
  <c r="S85" i="18"/>
  <c r="Q85" i="18"/>
  <c r="O85" i="18"/>
  <c r="M85" i="18"/>
  <c r="R85" i="18"/>
  <c r="N85" i="18"/>
  <c r="I84" i="18"/>
  <c r="T85" i="18"/>
  <c r="P85" i="18"/>
  <c r="U84" i="18"/>
  <c r="S84" i="18"/>
  <c r="Q84" i="18"/>
  <c r="O84" i="18"/>
  <c r="M84" i="18"/>
  <c r="I83" i="18"/>
  <c r="T84" i="18"/>
  <c r="P84" i="18"/>
  <c r="R84" i="18"/>
  <c r="N84" i="18"/>
  <c r="T83" i="18"/>
  <c r="R83" i="18"/>
  <c r="P83" i="18"/>
  <c r="N83" i="18"/>
  <c r="S83" i="18"/>
  <c r="O83" i="18"/>
  <c r="U83" i="18"/>
  <c r="M83" i="18"/>
  <c r="I82" i="18"/>
  <c r="Q83" i="18"/>
  <c r="U82" i="18"/>
  <c r="U123" i="18"/>
  <c r="F20" i="18"/>
  <c r="G20" i="18"/>
  <c r="S82" i="18"/>
  <c r="S123" i="18"/>
  <c r="F22" i="18"/>
  <c r="G22" i="18"/>
  <c r="Q82" i="18"/>
  <c r="Q123" i="18"/>
  <c r="F24" i="18"/>
  <c r="G24" i="18"/>
  <c r="O82" i="18"/>
  <c r="O123" i="18"/>
  <c r="F26" i="18"/>
  <c r="G26" i="18"/>
  <c r="M82" i="18"/>
  <c r="M123" i="18"/>
  <c r="F28" i="18"/>
  <c r="G28" i="18"/>
  <c r="R82" i="18"/>
  <c r="R123" i="18"/>
  <c r="F23" i="18"/>
  <c r="G23" i="18"/>
  <c r="N82" i="18"/>
  <c r="N123" i="18"/>
  <c r="F27" i="18"/>
  <c r="G27" i="18"/>
  <c r="P82" i="18"/>
  <c r="P123" i="18"/>
  <c r="F25" i="18"/>
  <c r="G25" i="18"/>
  <c r="T82" i="18"/>
  <c r="T123" i="18"/>
  <c r="F21" i="18"/>
  <c r="G21" i="18"/>
  <c r="F254" i="18"/>
  <c r="G156" i="18"/>
  <c r="H156" i="18"/>
  <c r="H70" i="18"/>
  <c r="G70" i="18"/>
  <c r="F266" i="18"/>
  <c r="F259" i="18"/>
  <c r="F256" i="18"/>
  <c r="G157" i="18"/>
  <c r="H157" i="18"/>
  <c r="F255" i="18"/>
  <c r="F260" i="18"/>
  <c r="F268" i="18"/>
  <c r="F258" i="18"/>
  <c r="F264" i="18"/>
  <c r="F263" i="18"/>
  <c r="F253" i="18"/>
  <c r="F262" i="18"/>
  <c r="I157" i="18"/>
  <c r="H71" i="18"/>
  <c r="F261" i="18"/>
  <c r="F265" i="18"/>
  <c r="F267" i="18"/>
  <c r="F269" i="18"/>
  <c r="F257" i="18"/>
  <c r="J34" i="18"/>
  <c r="J35" i="18"/>
  <c r="F252" i="18"/>
  <c r="F270" i="18"/>
  <c r="I252" i="18"/>
  <c r="O157" i="18"/>
  <c r="N157" i="18"/>
  <c r="M157" i="18"/>
  <c r="P157" i="18"/>
  <c r="S157" i="18"/>
  <c r="Q157" i="18"/>
  <c r="T157" i="18"/>
  <c r="U157" i="18"/>
  <c r="I156" i="18"/>
  <c r="R157" i="18"/>
  <c r="I71" i="18"/>
  <c r="G71" i="18"/>
  <c r="G252" i="18"/>
  <c r="S71" i="18"/>
  <c r="U71" i="18"/>
  <c r="N71" i="18"/>
  <c r="T71" i="18"/>
  <c r="P71" i="18"/>
  <c r="Q71" i="18"/>
  <c r="O71" i="18"/>
  <c r="I70" i="18"/>
  <c r="M71" i="18"/>
  <c r="R71" i="18"/>
  <c r="U156" i="18"/>
  <c r="Q156" i="18"/>
  <c r="N156" i="18"/>
  <c r="R156" i="18"/>
  <c r="O156" i="18"/>
  <c r="M156" i="18"/>
  <c r="I155" i="18"/>
  <c r="P156" i="18"/>
  <c r="T156" i="18"/>
  <c r="S156" i="18"/>
  <c r="D34" i="18"/>
  <c r="J33" i="18"/>
  <c r="G250" i="18"/>
  <c r="I243" i="18"/>
  <c r="H246" i="18"/>
  <c r="I251" i="18"/>
  <c r="G239" i="18"/>
  <c r="H242" i="18"/>
  <c r="G251" i="18"/>
  <c r="H241" i="18"/>
  <c r="I245" i="18"/>
  <c r="H239" i="18"/>
  <c r="H247" i="18"/>
  <c r="E270" i="18"/>
  <c r="G247" i="18"/>
  <c r="G243" i="18"/>
  <c r="G248" i="18"/>
  <c r="G242" i="18"/>
  <c r="H250" i="18"/>
  <c r="G244" i="18"/>
  <c r="I250" i="18"/>
  <c r="I29" i="18"/>
  <c r="J29" i="18"/>
  <c r="I240" i="18"/>
  <c r="H244" i="18"/>
  <c r="G246" i="18"/>
  <c r="G245" i="18"/>
  <c r="I239" i="18"/>
  <c r="I249" i="18"/>
  <c r="I242" i="18"/>
  <c r="I248" i="18"/>
  <c r="H249" i="18"/>
  <c r="H251" i="18"/>
  <c r="I241" i="18"/>
  <c r="H243" i="18"/>
  <c r="G240" i="18"/>
  <c r="G241" i="18"/>
  <c r="I246" i="18"/>
  <c r="H245" i="18"/>
  <c r="I247" i="18"/>
  <c r="G249" i="18"/>
  <c r="H248" i="18"/>
  <c r="I244" i="18"/>
  <c r="H240" i="18"/>
  <c r="I266" i="18"/>
  <c r="H266" i="18"/>
  <c r="I254" i="18"/>
  <c r="G266" i="18"/>
  <c r="G254" i="18"/>
  <c r="H254" i="18"/>
  <c r="H256" i="18"/>
  <c r="I259" i="18"/>
  <c r="H259" i="18"/>
  <c r="I256" i="18"/>
  <c r="G256" i="18"/>
  <c r="G259" i="18"/>
  <c r="I255" i="18"/>
  <c r="G255" i="18"/>
  <c r="H255" i="18"/>
  <c r="I268" i="18"/>
  <c r="G264" i="18"/>
  <c r="I253" i="18"/>
  <c r="I262" i="18"/>
  <c r="I261" i="18"/>
  <c r="G265" i="18"/>
  <c r="H267" i="18"/>
  <c r="I257" i="18"/>
  <c r="G268" i="18"/>
  <c r="H263" i="18"/>
  <c r="I267" i="18"/>
  <c r="H269" i="18"/>
  <c r="I263" i="18"/>
  <c r="G269" i="18"/>
  <c r="G258" i="18"/>
  <c r="H264" i="18"/>
  <c r="I265" i="18"/>
  <c r="H268" i="18"/>
  <c r="I264" i="18"/>
  <c r="G263" i="18"/>
  <c r="G262" i="18"/>
  <c r="H265" i="18"/>
  <c r="G260" i="18"/>
  <c r="G267" i="18"/>
  <c r="H260" i="18"/>
  <c r="I258" i="18"/>
  <c r="G253" i="18"/>
  <c r="H261" i="18"/>
  <c r="I269" i="18"/>
  <c r="H258" i="18"/>
  <c r="G261" i="18"/>
  <c r="G257" i="18"/>
  <c r="I260" i="18"/>
  <c r="H253" i="18"/>
  <c r="H262" i="18"/>
  <c r="H257" i="18"/>
  <c r="D35" i="18"/>
  <c r="H252" i="18"/>
  <c r="G270" i="18"/>
  <c r="J30" i="18"/>
  <c r="Q155" i="18"/>
  <c r="P155" i="18"/>
  <c r="R155" i="18"/>
  <c r="U155" i="18"/>
  <c r="T155" i="18"/>
  <c r="I154" i="18"/>
  <c r="S155" i="18"/>
  <c r="N155" i="18"/>
  <c r="O155" i="18"/>
  <c r="M155" i="18"/>
  <c r="S70" i="18"/>
  <c r="P70" i="18"/>
  <c r="M70" i="18"/>
  <c r="N70" i="18"/>
  <c r="Q70" i="18"/>
  <c r="R70" i="18"/>
  <c r="I69" i="18"/>
  <c r="O70" i="18"/>
  <c r="T70" i="18"/>
  <c r="U70" i="18"/>
  <c r="O69" i="18"/>
  <c r="R69" i="18"/>
  <c r="N69" i="18"/>
  <c r="Q69" i="18"/>
  <c r="I68" i="18"/>
  <c r="T69" i="18"/>
  <c r="U69" i="18"/>
  <c r="S69" i="18"/>
  <c r="P69" i="18"/>
  <c r="M69" i="18"/>
  <c r="I270" i="18"/>
  <c r="J32" i="18"/>
  <c r="N154" i="18"/>
  <c r="S154" i="18"/>
  <c r="P154" i="18"/>
  <c r="M154" i="18"/>
  <c r="U154" i="18"/>
  <c r="T154" i="18"/>
  <c r="Q154" i="18"/>
  <c r="R154" i="18"/>
  <c r="I153" i="18"/>
  <c r="O154" i="18"/>
  <c r="H270" i="18"/>
  <c r="J31" i="18"/>
  <c r="S153" i="18"/>
  <c r="O153" i="18"/>
  <c r="U153" i="18"/>
  <c r="R153" i="18"/>
  <c r="I152" i="18"/>
  <c r="N153" i="18"/>
  <c r="T153" i="18"/>
  <c r="Q153" i="18"/>
  <c r="P153" i="18"/>
  <c r="M153" i="18"/>
  <c r="Q68" i="18"/>
  <c r="O68" i="18"/>
  <c r="N68" i="18"/>
  <c r="P68" i="18"/>
  <c r="U68" i="18"/>
  <c r="S68" i="18"/>
  <c r="R68" i="18"/>
  <c r="M68" i="18"/>
  <c r="T68" i="18"/>
  <c r="I67" i="18"/>
  <c r="R67" i="18"/>
  <c r="O67" i="18"/>
  <c r="T67" i="18"/>
  <c r="S67" i="18"/>
  <c r="I66" i="18"/>
  <c r="M67" i="18"/>
  <c r="N67" i="18"/>
  <c r="U67" i="18"/>
  <c r="P67" i="18"/>
  <c r="Q67" i="18"/>
  <c r="M152" i="18"/>
  <c r="O152" i="18"/>
  <c r="R152" i="18"/>
  <c r="P152" i="18"/>
  <c r="I151" i="18"/>
  <c r="Q152" i="18"/>
  <c r="N152" i="18"/>
  <c r="T152" i="18"/>
  <c r="U152" i="18"/>
  <c r="S152" i="18"/>
  <c r="Q66" i="18"/>
  <c r="M66" i="18"/>
  <c r="R66" i="18"/>
  <c r="T66" i="18"/>
  <c r="I65" i="18"/>
  <c r="O66" i="18"/>
  <c r="U66" i="18"/>
  <c r="P66" i="18"/>
  <c r="S66" i="18"/>
  <c r="N66" i="18"/>
  <c r="P151" i="18"/>
  <c r="O151" i="18"/>
  <c r="I150" i="18"/>
  <c r="S151" i="18"/>
  <c r="T151" i="18"/>
  <c r="M151" i="18"/>
  <c r="N151" i="18"/>
  <c r="Q151" i="18"/>
  <c r="R151" i="18"/>
  <c r="U151" i="18"/>
  <c r="O150" i="18"/>
  <c r="Q150" i="18"/>
  <c r="I149" i="18"/>
  <c r="R150" i="18"/>
  <c r="T150" i="18"/>
  <c r="U150" i="18"/>
  <c r="P150" i="18"/>
  <c r="M150" i="18"/>
  <c r="S150" i="18"/>
  <c r="N150" i="18"/>
  <c r="T65" i="18"/>
  <c r="N65" i="18"/>
  <c r="I64" i="18"/>
  <c r="O65" i="18"/>
  <c r="U65" i="18"/>
  <c r="P65" i="18"/>
  <c r="R65" i="18"/>
  <c r="Q65" i="18"/>
  <c r="S65" i="18"/>
  <c r="M65" i="18"/>
  <c r="U64" i="18"/>
  <c r="I63" i="18"/>
  <c r="M64" i="18"/>
  <c r="Q64" i="18"/>
  <c r="N64" i="18"/>
  <c r="P64" i="18"/>
  <c r="T64" i="18"/>
  <c r="R64" i="18"/>
  <c r="O64" i="18"/>
  <c r="S64" i="18"/>
  <c r="Q149" i="18"/>
  <c r="T149" i="18"/>
  <c r="N149" i="18"/>
  <c r="O149" i="18"/>
  <c r="R149" i="18"/>
  <c r="U149" i="18"/>
  <c r="P149" i="18"/>
  <c r="S149" i="18"/>
  <c r="M149" i="18"/>
  <c r="I148" i="18"/>
  <c r="O63" i="18"/>
  <c r="S63" i="18"/>
  <c r="T63" i="18"/>
  <c r="U63" i="18"/>
  <c r="N63" i="18"/>
  <c r="I62" i="18"/>
  <c r="Q63" i="18"/>
  <c r="R63" i="18"/>
  <c r="P63" i="18"/>
  <c r="M63" i="18"/>
  <c r="Q148" i="18"/>
  <c r="P148" i="18"/>
  <c r="T148" i="18"/>
  <c r="O148" i="18"/>
  <c r="M148" i="18"/>
  <c r="U148" i="18"/>
  <c r="S148" i="18"/>
  <c r="I147" i="18"/>
  <c r="N148" i="18"/>
  <c r="R148" i="18"/>
  <c r="S147" i="18"/>
  <c r="P147" i="18"/>
  <c r="M147" i="18"/>
  <c r="R147" i="18"/>
  <c r="Q147" i="18"/>
  <c r="I146" i="18"/>
  <c r="T147" i="18"/>
  <c r="U147" i="18"/>
  <c r="N147" i="18"/>
  <c r="O147" i="18"/>
  <c r="S62" i="18"/>
  <c r="O62" i="18"/>
  <c r="P62" i="18"/>
  <c r="R62" i="18"/>
  <c r="Q62" i="18"/>
  <c r="T62" i="18"/>
  <c r="I61" i="18"/>
  <c r="U62" i="18"/>
  <c r="M62" i="18"/>
  <c r="N62" i="18"/>
  <c r="T61" i="18"/>
  <c r="M61" i="18"/>
  <c r="P61" i="18"/>
  <c r="O61" i="18"/>
  <c r="Q61" i="18"/>
  <c r="S61" i="18"/>
  <c r="U61" i="18"/>
  <c r="R61" i="18"/>
  <c r="N61" i="18"/>
  <c r="I60" i="18"/>
  <c r="T146" i="18"/>
  <c r="P146" i="18"/>
  <c r="O146" i="18"/>
  <c r="R146" i="18"/>
  <c r="N146" i="18"/>
  <c r="M146" i="18"/>
  <c r="U146" i="18"/>
  <c r="Q146" i="18"/>
  <c r="I145" i="18"/>
  <c r="S146" i="18"/>
  <c r="P60" i="18"/>
  <c r="U60" i="18"/>
  <c r="R60" i="18"/>
  <c r="Q60" i="18"/>
  <c r="T60" i="18"/>
  <c r="M60" i="18"/>
  <c r="S60" i="18"/>
  <c r="N60" i="18"/>
  <c r="O60" i="18"/>
  <c r="I59" i="18"/>
  <c r="N145" i="18"/>
  <c r="U145" i="18"/>
  <c r="S145" i="18"/>
  <c r="T145" i="18"/>
  <c r="I144" i="18"/>
  <c r="R145" i="18"/>
  <c r="Q145" i="18"/>
  <c r="P145" i="18"/>
  <c r="O145" i="18"/>
  <c r="M145" i="18"/>
  <c r="Q144" i="18"/>
  <c r="P144" i="18"/>
  <c r="O144" i="18"/>
  <c r="U144" i="18"/>
  <c r="I143" i="18"/>
  <c r="T144" i="18"/>
  <c r="S144" i="18"/>
  <c r="N144" i="18"/>
  <c r="R144" i="18"/>
  <c r="M144" i="18"/>
  <c r="O59" i="18"/>
  <c r="S59" i="18"/>
  <c r="M59" i="18"/>
  <c r="Q59" i="18"/>
  <c r="I58" i="18"/>
  <c r="P59" i="18"/>
  <c r="T59" i="18"/>
  <c r="N59" i="18"/>
  <c r="U59" i="18"/>
  <c r="R59" i="18"/>
  <c r="M143" i="18"/>
  <c r="S143" i="18"/>
  <c r="I142" i="18"/>
  <c r="P143" i="18"/>
  <c r="O143" i="18"/>
  <c r="Q143" i="18"/>
  <c r="T143" i="18"/>
  <c r="R143" i="18"/>
  <c r="U143" i="18"/>
  <c r="N143" i="18"/>
  <c r="Q58" i="18"/>
  <c r="R58" i="18"/>
  <c r="S58" i="18"/>
  <c r="M58" i="18"/>
  <c r="I57" i="18"/>
  <c r="T58" i="18"/>
  <c r="P58" i="18"/>
  <c r="N58" i="18"/>
  <c r="O58" i="18"/>
  <c r="U58" i="18"/>
  <c r="R57" i="18"/>
  <c r="T57" i="18"/>
  <c r="I56" i="18"/>
  <c r="M57" i="18"/>
  <c r="S57" i="18"/>
  <c r="Q57" i="18"/>
  <c r="O57" i="18"/>
  <c r="N57" i="18"/>
  <c r="P57" i="18"/>
  <c r="U57" i="18"/>
  <c r="R142" i="18"/>
  <c r="T142" i="18"/>
  <c r="I141" i="18"/>
  <c r="O142" i="18"/>
  <c r="U142" i="18"/>
  <c r="P142" i="18"/>
  <c r="Q142" i="18"/>
  <c r="S142" i="18"/>
  <c r="M142" i="18"/>
  <c r="N142" i="18"/>
  <c r="O141" i="18"/>
  <c r="U141" i="18"/>
  <c r="M141" i="18"/>
  <c r="T141" i="18"/>
  <c r="P141" i="18"/>
  <c r="R141" i="18"/>
  <c r="S141" i="18"/>
  <c r="N141" i="18"/>
  <c r="I140" i="18"/>
  <c r="Q141" i="18"/>
  <c r="M56" i="18"/>
  <c r="I55" i="18"/>
  <c r="P56" i="18"/>
  <c r="T56" i="18"/>
  <c r="N56" i="18"/>
  <c r="S56" i="18"/>
  <c r="U56" i="18"/>
  <c r="O56" i="18"/>
  <c r="Q56" i="18"/>
  <c r="R56" i="18"/>
  <c r="M55" i="18"/>
  <c r="R55" i="18"/>
  <c r="Q55" i="18"/>
  <c r="P55" i="18"/>
  <c r="T55" i="18"/>
  <c r="O55" i="18"/>
  <c r="U55" i="18"/>
  <c r="I54" i="18"/>
  <c r="N55" i="18"/>
  <c r="S55" i="18"/>
  <c r="T140" i="18"/>
  <c r="P140" i="18"/>
  <c r="R140" i="18"/>
  <c r="Q140" i="18"/>
  <c r="O140" i="18"/>
  <c r="I139" i="18"/>
  <c r="N140" i="18"/>
  <c r="S140" i="18"/>
  <c r="U140" i="18"/>
  <c r="M140" i="18"/>
  <c r="M139" i="18"/>
  <c r="O139" i="18"/>
  <c r="S139" i="18"/>
  <c r="N139" i="18"/>
  <c r="Q139" i="18"/>
  <c r="I138" i="18"/>
  <c r="T139" i="18"/>
  <c r="U139" i="18"/>
  <c r="R139" i="18"/>
  <c r="P139" i="18"/>
  <c r="U54" i="18"/>
  <c r="N54" i="18"/>
  <c r="R54" i="18"/>
  <c r="Q54" i="18"/>
  <c r="S54" i="18"/>
  <c r="T54" i="18"/>
  <c r="I53" i="18"/>
  <c r="O54" i="18"/>
  <c r="M54" i="18"/>
  <c r="P54" i="18"/>
  <c r="S138" i="18"/>
  <c r="P138" i="18"/>
  <c r="M138" i="18"/>
  <c r="R138" i="18"/>
  <c r="Q138" i="18"/>
  <c r="N138" i="18"/>
  <c r="O138" i="18"/>
  <c r="U138" i="18"/>
  <c r="T138" i="18"/>
  <c r="I137" i="18"/>
  <c r="U53" i="18"/>
  <c r="O53" i="18"/>
  <c r="Q53" i="18"/>
  <c r="T53" i="18"/>
  <c r="N53" i="18"/>
  <c r="R53" i="18"/>
  <c r="I52" i="18"/>
  <c r="S53" i="18"/>
  <c r="P53" i="18"/>
  <c r="M53" i="18"/>
  <c r="P137" i="18"/>
  <c r="O137" i="18"/>
  <c r="Q137" i="18"/>
  <c r="R137" i="18"/>
  <c r="N137" i="18"/>
  <c r="I136" i="18"/>
  <c r="U137" i="18"/>
  <c r="M137" i="18"/>
  <c r="S137" i="18"/>
  <c r="T137" i="18"/>
  <c r="S52" i="18"/>
  <c r="U52" i="18"/>
  <c r="O52" i="18"/>
  <c r="Q52" i="18"/>
  <c r="N52" i="18"/>
  <c r="R52" i="18"/>
  <c r="P52" i="18"/>
  <c r="I51" i="18"/>
  <c r="M52" i="18"/>
  <c r="T52" i="18"/>
  <c r="U51" i="18"/>
  <c r="T51" i="18"/>
  <c r="M51" i="18"/>
  <c r="O51" i="18"/>
  <c r="I50" i="18"/>
  <c r="N51" i="18"/>
  <c r="P51" i="18"/>
  <c r="Q51" i="18"/>
  <c r="S51" i="18"/>
  <c r="R51" i="18"/>
  <c r="M136" i="18"/>
  <c r="Q136" i="18"/>
  <c r="P136" i="18"/>
  <c r="N136" i="18"/>
  <c r="I135" i="18"/>
  <c r="R136" i="18"/>
  <c r="S136" i="18"/>
  <c r="U136" i="18"/>
  <c r="O136" i="18"/>
  <c r="T136" i="18"/>
  <c r="Q50" i="18"/>
  <c r="P50" i="18"/>
  <c r="S50" i="18"/>
  <c r="I49" i="18"/>
  <c r="T50" i="18"/>
  <c r="R50" i="18"/>
  <c r="O50" i="18"/>
  <c r="U50" i="18"/>
  <c r="M50" i="18"/>
  <c r="N50" i="18"/>
  <c r="S135" i="18"/>
  <c r="P135" i="18"/>
  <c r="R135" i="18"/>
  <c r="I134" i="18"/>
  <c r="Q135" i="18"/>
  <c r="M135" i="18"/>
  <c r="T135" i="18"/>
  <c r="O135" i="18"/>
  <c r="U135" i="18"/>
  <c r="N135" i="18"/>
  <c r="M134" i="18"/>
  <c r="I133" i="18"/>
  <c r="R134" i="18"/>
  <c r="T134" i="18"/>
  <c r="N134" i="18"/>
  <c r="U134" i="18"/>
  <c r="P134" i="18"/>
  <c r="O134" i="18"/>
  <c r="Q134" i="18"/>
  <c r="S134" i="18"/>
  <c r="U49" i="18"/>
  <c r="P49" i="18"/>
  <c r="I48" i="18"/>
  <c r="S49" i="18"/>
  <c r="R49" i="18"/>
  <c r="M49" i="18"/>
  <c r="Q49" i="18"/>
  <c r="O49" i="18"/>
  <c r="N49" i="18"/>
  <c r="T49" i="18"/>
  <c r="R48" i="18"/>
  <c r="I47" i="18"/>
  <c r="S48" i="18"/>
  <c r="T48" i="18"/>
  <c r="Q48" i="18"/>
  <c r="O48" i="18"/>
  <c r="N48" i="18"/>
  <c r="P48" i="18"/>
  <c r="U48" i="18"/>
  <c r="M48" i="18"/>
  <c r="Q133" i="18"/>
  <c r="T133" i="18"/>
  <c r="M133" i="18"/>
  <c r="N133" i="18"/>
  <c r="S133" i="18"/>
  <c r="U133" i="18"/>
  <c r="I132" i="18"/>
  <c r="P133" i="18"/>
  <c r="O133" i="18"/>
  <c r="R133" i="18"/>
  <c r="R47" i="18"/>
  <c r="Q47" i="18"/>
  <c r="P47" i="18"/>
  <c r="S47" i="18"/>
  <c r="T47" i="18"/>
  <c r="N47" i="18"/>
  <c r="I46" i="18"/>
  <c r="M47" i="18"/>
  <c r="O47" i="18"/>
  <c r="U47" i="18"/>
  <c r="T132" i="18"/>
  <c r="N132" i="18"/>
  <c r="M132" i="18"/>
  <c r="R132" i="18"/>
  <c r="U132" i="18"/>
  <c r="S132" i="18"/>
  <c r="Q132" i="18"/>
  <c r="I131" i="18"/>
  <c r="P132" i="18"/>
  <c r="O132" i="18"/>
  <c r="P46" i="18"/>
  <c r="R46" i="18"/>
  <c r="Q46" i="18"/>
  <c r="S46" i="18"/>
  <c r="N46" i="18"/>
  <c r="T46" i="18"/>
  <c r="M46" i="18"/>
  <c r="I45" i="18"/>
  <c r="U46" i="18"/>
  <c r="O46" i="18"/>
  <c r="U131" i="18"/>
  <c r="N131" i="18"/>
  <c r="S131" i="18"/>
  <c r="R131" i="18"/>
  <c r="Q131" i="18"/>
  <c r="M131" i="18"/>
  <c r="P131" i="18"/>
  <c r="I130" i="18"/>
  <c r="O131" i="18"/>
  <c r="T131" i="18"/>
  <c r="T130" i="18"/>
  <c r="N130" i="18"/>
  <c r="R130" i="18"/>
  <c r="U130" i="18"/>
  <c r="P130" i="18"/>
  <c r="Q130" i="18"/>
  <c r="S130" i="18"/>
  <c r="M130" i="18"/>
  <c r="I129" i="18"/>
  <c r="O130" i="18"/>
  <c r="U45" i="18"/>
  <c r="O45" i="18"/>
  <c r="Q45" i="18"/>
  <c r="N45" i="18"/>
  <c r="T45" i="18"/>
  <c r="R45" i="18"/>
  <c r="M45" i="18"/>
  <c r="I44" i="18"/>
  <c r="P45" i="18"/>
  <c r="S45" i="18"/>
  <c r="N129" i="18"/>
  <c r="O129" i="18"/>
  <c r="Q129" i="18"/>
  <c r="T129" i="18"/>
  <c r="I128" i="18"/>
  <c r="P129" i="18"/>
  <c r="U129" i="18"/>
  <c r="S129" i="18"/>
  <c r="R129" i="18"/>
  <c r="M129" i="18"/>
  <c r="S44" i="18"/>
  <c r="T44" i="18"/>
  <c r="P44" i="18"/>
  <c r="N44" i="18"/>
  <c r="Q44" i="18"/>
  <c r="R44" i="18"/>
  <c r="O44" i="18"/>
  <c r="M44" i="18"/>
  <c r="U44" i="18"/>
  <c r="I43" i="18"/>
  <c r="P128" i="18"/>
  <c r="T128" i="18"/>
  <c r="N128" i="18"/>
  <c r="U128" i="18"/>
  <c r="I127" i="18"/>
  <c r="R128" i="18"/>
  <c r="O128" i="18"/>
  <c r="S128" i="18"/>
  <c r="Q128" i="18"/>
  <c r="M128" i="18"/>
  <c r="S43" i="18"/>
  <c r="N43" i="18"/>
  <c r="M43" i="18"/>
  <c r="U43" i="18"/>
  <c r="I42" i="18"/>
  <c r="P43" i="18"/>
  <c r="R43" i="18"/>
  <c r="Q43" i="18"/>
  <c r="O43" i="18"/>
  <c r="T43" i="18"/>
  <c r="R42" i="18"/>
  <c r="P42" i="18"/>
  <c r="U42" i="18"/>
  <c r="I41" i="18"/>
  <c r="Q42" i="18"/>
  <c r="S42" i="18"/>
  <c r="N42" i="18"/>
  <c r="O42" i="18"/>
  <c r="T42" i="18"/>
  <c r="M42" i="18"/>
  <c r="P127" i="18"/>
  <c r="N127" i="18"/>
  <c r="S127" i="18"/>
  <c r="I126" i="18"/>
  <c r="U127" i="18"/>
  <c r="R127" i="18"/>
  <c r="T127" i="18"/>
  <c r="Q127" i="18"/>
  <c r="O127" i="18"/>
  <c r="M127" i="18"/>
  <c r="S41" i="18"/>
  <c r="M41" i="18"/>
  <c r="I40" i="18"/>
  <c r="T41" i="18"/>
  <c r="N41" i="18"/>
  <c r="O41" i="18"/>
  <c r="Q41" i="18"/>
  <c r="U41" i="18"/>
  <c r="R41" i="18"/>
  <c r="P41" i="18"/>
  <c r="O126" i="18"/>
  <c r="I125" i="18"/>
  <c r="N126" i="18"/>
  <c r="M126" i="18"/>
  <c r="P126" i="18"/>
  <c r="U126" i="18"/>
  <c r="Q126" i="18"/>
  <c r="R126" i="18"/>
  <c r="T126" i="18"/>
  <c r="S126" i="18"/>
  <c r="U125" i="18"/>
  <c r="U166" i="18"/>
  <c r="I20" i="18"/>
  <c r="J20" i="18"/>
  <c r="N125" i="18"/>
  <c r="N166" i="18"/>
  <c r="I27" i="18"/>
  <c r="J27" i="18"/>
  <c r="M125" i="18"/>
  <c r="M166" i="18"/>
  <c r="I28" i="18"/>
  <c r="J28" i="18"/>
  <c r="O125" i="18"/>
  <c r="O166" i="18"/>
  <c r="I26" i="18"/>
  <c r="J26" i="18"/>
  <c r="T125" i="18"/>
  <c r="T166" i="18"/>
  <c r="I21" i="18"/>
  <c r="J21" i="18"/>
  <c r="Q125" i="18"/>
  <c r="Q166" i="18"/>
  <c r="I24" i="18"/>
  <c r="J24" i="18"/>
  <c r="P125" i="18"/>
  <c r="P166" i="18"/>
  <c r="I25" i="18"/>
  <c r="J25" i="18"/>
  <c r="S125" i="18"/>
  <c r="S166" i="18"/>
  <c r="I22" i="18"/>
  <c r="J22" i="18"/>
  <c r="R125" i="18"/>
  <c r="R166" i="18"/>
  <c r="I23" i="18"/>
  <c r="J23" i="18"/>
  <c r="O40" i="18"/>
  <c r="I39" i="18"/>
  <c r="R40" i="18"/>
  <c r="U40" i="18"/>
  <c r="S40" i="18"/>
  <c r="Q40" i="18"/>
  <c r="P40" i="18"/>
  <c r="M40" i="18"/>
  <c r="T40" i="18"/>
  <c r="N40" i="18"/>
  <c r="S39" i="18"/>
  <c r="S80" i="18"/>
  <c r="C22" i="18"/>
  <c r="D22" i="18"/>
  <c r="M39" i="18"/>
  <c r="M80" i="18"/>
  <c r="C28" i="18"/>
  <c r="D28" i="18"/>
  <c r="P39" i="18"/>
  <c r="P80" i="18"/>
  <c r="C25" i="18"/>
  <c r="D25" i="18"/>
  <c r="Q39" i="18"/>
  <c r="Q80" i="18"/>
  <c r="C24" i="18"/>
  <c r="D24" i="18"/>
  <c r="U39" i="18"/>
  <c r="U80" i="18"/>
  <c r="C20" i="18"/>
  <c r="D20" i="18"/>
  <c r="T39" i="18"/>
  <c r="T80" i="18"/>
  <c r="C21" i="18"/>
  <c r="D21" i="18"/>
  <c r="R39" i="18"/>
  <c r="R80" i="18"/>
  <c r="C23" i="18"/>
  <c r="D23" i="18"/>
  <c r="N39" i="18"/>
  <c r="N80" i="18"/>
  <c r="C27" i="18"/>
  <c r="D27" i="18"/>
  <c r="O39" i="18"/>
  <c r="O80" i="18"/>
  <c r="C26" i="18"/>
  <c r="D26" i="18"/>
</calcChain>
</file>

<file path=xl/sharedStrings.xml><?xml version="1.0" encoding="utf-8"?>
<sst xmlns="http://schemas.openxmlformats.org/spreadsheetml/2006/main" count="266" uniqueCount="94">
  <si>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</si>
  <si>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</si>
  <si>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</si>
  <si>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</si>
  <si>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</si>
  <si>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</si>
  <si>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</si>
  <si>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</si>
  <si>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</si>
  <si>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</si>
  <si>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</si>
  <si>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</si>
  <si>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</si>
  <si>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</si>
  <si>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</si>
  <si>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</si>
  <si>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</si>
  <si>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</si>
  <si>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</si>
  <si>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</si>
  <si>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</si>
  <si>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</si>
  <si>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</si>
  <si>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</si>
  <si>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</si>
  <si>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</si>
  <si>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</si>
  <si>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</si>
  <si>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</si>
  <si>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</si>
  <si>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</si>
  <si>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</si>
  <si>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</si>
  <si>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</si>
  <si>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</si>
  <si>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</si>
  <si>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</si>
  <si>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</si>
  <si>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</si>
  <si>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</si>
  <si>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</si>
  <si>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</si>
  <si>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</si>
  <si>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</si>
  <si>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</si>
  <si>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</si>
  <si>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</si>
  <si>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</si>
  <si>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</si>
  <si>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</si>
  <si>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</si>
  <si>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</si>
  <si>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</si>
  <si>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</si>
  <si>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</si>
  <si>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</si>
  <si>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</si>
  <si>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</si>
  <si>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</si>
  <si>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</si>
  <si>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</si>
  <si>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</si>
  <si>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</si>
  <si>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</si>
  <si>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</si>
  <si>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</si>
  <si>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</si>
  <si>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</si>
  <si>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</si>
  <si>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</si>
  <si>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</si>
  <si>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</si>
  <si>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</si>
  <si>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</si>
  <si>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</si>
  <si>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</si>
  <si>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</si>
  <si>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</t>
  </si>
  <si>
    <t>g</t>
  </si>
  <si>
    <t>tara</t>
  </si>
  <si>
    <t>sedimento laboratorio</t>
  </si>
  <si>
    <t>tara piccolo</t>
  </si>
  <si>
    <t>tara piccola</t>
  </si>
  <si>
    <t>1 fase grossolano</t>
  </si>
  <si>
    <t>2 fase grossolano</t>
  </si>
  <si>
    <t>1 fase fine</t>
  </si>
  <si>
    <t>2 fase fine</t>
  </si>
  <si>
    <t>netto</t>
  </si>
  <si>
    <t>fase fine</t>
  </si>
  <si>
    <t>AL-4</t>
  </si>
  <si>
    <t>Marsigliana</t>
  </si>
  <si>
    <t>totali</t>
  </si>
  <si>
    <t>tara secchio</t>
  </si>
  <si>
    <t>numero pesate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</si>
</sst>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16" fillId="2" borderId="0" xfId="0" applyFon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0" fillId="0" borderId="0" xfId="0" applyNumberFormat="1"/>
    <xf numFmtId="0" fontId="3" fillId="0" borderId="0" xfId="0" applyFont="1"/>
    <xf numFmtId="2" fontId="16" fillId="7" borderId="0" xfId="0" applyNumberFormat="1" applyFont="1" applyFill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/>
    </xf>
    <xf numFmtId="2" fontId="3" fillId="8" borderId="0" xfId="0" applyNumberFormat="1" applyFont="1" applyFill="1" applyAlignment="1">
      <alignment horizontal="center"/>
    </xf>
    <xf numFmtId="2" fontId="15" fillId="9" borderId="0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5" fillId="0" borderId="0" xfId="0" applyFont="1"/>
    <xf numFmtId="0" fontId="0" fillId="0" borderId="0" xfId="0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2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63372745498172"/>
          <c:y val="0.0406779661016949"/>
          <c:w val="0.845364898723467"/>
          <c:h val="0.817453818070641"/>
        </c:manualLayout>
      </c:layout>
      <c:barChart>
        <c:barDir val="col"/>
        <c:grouping val="clustered"/>
        <c:varyColors val="0"/>
        <c:ser>
          <c:idx val="1"/>
          <c:order val="1"/>
          <c:tx>
            <c:v>"% Camp. AL-4 S</c:v>
          </c:tx>
          <c:spPr>
            <a:solidFill>
              <a:schemeClr val="accent3"/>
            </a:solidFill>
          </c:spPr>
          <c:invertIfNegative val="0"/>
          <c:val>
            <c:numRef>
              <c:f>'Generale 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2.040816326530612</c:v>
                </c:pt>
                <c:pt idx="6">
                  <c:v>4.489795918367346</c:v>
                </c:pt>
                <c:pt idx="7">
                  <c:v>7.755102040816326</c:v>
                </c:pt>
                <c:pt idx="8">
                  <c:v>11.02040816326531</c:v>
                </c:pt>
                <c:pt idx="9">
                  <c:v>11.83673469387755</c:v>
                </c:pt>
                <c:pt idx="10">
                  <c:v>9.795918367346938</c:v>
                </c:pt>
                <c:pt idx="11">
                  <c:v>6.938775510204081</c:v>
                </c:pt>
                <c:pt idx="12">
                  <c:v>4.89795918367347</c:v>
                </c:pt>
                <c:pt idx="13">
                  <c:v>4.081632653061224</c:v>
                </c:pt>
                <c:pt idx="14">
                  <c:v>2.857142857142857</c:v>
                </c:pt>
                <c:pt idx="15">
                  <c:v>2.448979591836735</c:v>
                </c:pt>
                <c:pt idx="16">
                  <c:v>5.306122448979591</c:v>
                </c:pt>
                <c:pt idx="17">
                  <c:v>4.489795918367346</c:v>
                </c:pt>
                <c:pt idx="18">
                  <c:v>6.938775510204081</c:v>
                </c:pt>
                <c:pt idx="19">
                  <c:v>4.081632653061224</c:v>
                </c:pt>
                <c:pt idx="20">
                  <c:v>3.26530612244898</c:v>
                </c:pt>
                <c:pt idx="21">
                  <c:v>3.26530612244898</c:v>
                </c:pt>
                <c:pt idx="22">
                  <c:v>2.448979591836735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7"/>
          <c:order val="3"/>
          <c:tx>
            <c:v>% Camp. AL-4 V</c:v>
          </c:tx>
          <c:spPr>
            <a:solidFill>
              <a:schemeClr val="accent2"/>
            </a:solidFill>
          </c:spPr>
          <c:invertIfNegative val="0"/>
          <c:val>
            <c:numRef>
              <c:f>'Generale '!$H$125:$H$165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3.632670921294882</c:v>
                </c:pt>
                <c:pt idx="6">
                  <c:v>16.26445844307027</c:v>
                </c:pt>
                <c:pt idx="7">
                  <c:v>22.3739504470662</c:v>
                </c:pt>
                <c:pt idx="8">
                  <c:v>15.85165492928676</c:v>
                </c:pt>
                <c:pt idx="9">
                  <c:v>10.22101500127969</c:v>
                </c:pt>
                <c:pt idx="10">
                  <c:v>9.300463165542465</c:v>
                </c:pt>
                <c:pt idx="11">
                  <c:v>2.471867440535654</c:v>
                </c:pt>
                <c:pt idx="12">
                  <c:v>0.984123576859886</c:v>
                </c:pt>
                <c:pt idx="13">
                  <c:v>2.225836546320682</c:v>
                </c:pt>
                <c:pt idx="14">
                  <c:v>1.796520891985832</c:v>
                </c:pt>
                <c:pt idx="15">
                  <c:v>1.261527538122404</c:v>
                </c:pt>
                <c:pt idx="16">
                  <c:v>1.895593735293875</c:v>
                </c:pt>
                <c:pt idx="17">
                  <c:v>0.759558465361657</c:v>
                </c:pt>
                <c:pt idx="18">
                  <c:v>1.730472329780471</c:v>
                </c:pt>
                <c:pt idx="19">
                  <c:v>1.393624662533127</c:v>
                </c:pt>
                <c:pt idx="20">
                  <c:v>0.911470158433989</c:v>
                </c:pt>
                <c:pt idx="21">
                  <c:v>1.905501019624679</c:v>
                </c:pt>
                <c:pt idx="22">
                  <c:v>1.14924498237329</c:v>
                </c:pt>
                <c:pt idx="23">
                  <c:v>1.03035757040364</c:v>
                </c:pt>
                <c:pt idx="24">
                  <c:v>0.78928031835407</c:v>
                </c:pt>
                <c:pt idx="25">
                  <c:v>0.650578337722811</c:v>
                </c:pt>
                <c:pt idx="26">
                  <c:v>0.320335526696003</c:v>
                </c:pt>
                <c:pt idx="27">
                  <c:v>0.363267092129488</c:v>
                </c:pt>
                <c:pt idx="28">
                  <c:v>0.310428242365199</c:v>
                </c:pt>
                <c:pt idx="29">
                  <c:v>0.406198657562973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3"/>
          <c:order val="5"/>
          <c:tx>
            <c:v>% Camp. AL-4 Tot</c:v>
          </c:tx>
          <c:spPr>
            <a:solidFill>
              <a:schemeClr val="accent6"/>
            </a:solidFill>
          </c:spPr>
          <c:invertIfNegative val="0"/>
          <c:val>
            <c:numRef>
              <c:f>'Generale '!$H$39:$H$79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2.836743623912747</c:v>
                </c:pt>
                <c:pt idx="6">
                  <c:v>10.37712718071881</c:v>
                </c:pt>
                <c:pt idx="7">
                  <c:v>15.06452624394126</c:v>
                </c:pt>
                <c:pt idx="8">
                  <c:v>13.43603154627603</c:v>
                </c:pt>
                <c:pt idx="9">
                  <c:v>11.02887484757862</c:v>
                </c:pt>
                <c:pt idx="10">
                  <c:v>9.548190766444701</c:v>
                </c:pt>
                <c:pt idx="11">
                  <c:v>4.705321475369867</c:v>
                </c:pt>
                <c:pt idx="12">
                  <c:v>2.941041380266678</c:v>
                </c:pt>
                <c:pt idx="13">
                  <c:v>3.153734599690953</c:v>
                </c:pt>
                <c:pt idx="14">
                  <c:v>2.326831874564345</c:v>
                </c:pt>
                <c:pt idx="15">
                  <c:v>1.85525356497957</c:v>
                </c:pt>
                <c:pt idx="16">
                  <c:v>3.600858092136733</c:v>
                </c:pt>
                <c:pt idx="17">
                  <c:v>2.624677191864502</c:v>
                </c:pt>
                <c:pt idx="18">
                  <c:v>4.334623919992276</c:v>
                </c:pt>
                <c:pt idx="19">
                  <c:v>2.737628657797176</c:v>
                </c:pt>
                <c:pt idx="20">
                  <c:v>2.088388140441484</c:v>
                </c:pt>
                <c:pt idx="21">
                  <c:v>2.585403571036829</c:v>
                </c:pt>
                <c:pt idx="22">
                  <c:v>1.799112287105012</c:v>
                </c:pt>
                <c:pt idx="23">
                  <c:v>0.51517878520182</c:v>
                </c:pt>
                <c:pt idx="24">
                  <c:v>0.394640159177035</c:v>
                </c:pt>
                <c:pt idx="25">
                  <c:v>0.325289168861405</c:v>
                </c:pt>
                <c:pt idx="26">
                  <c:v>0.160167763348002</c:v>
                </c:pt>
                <c:pt idx="27">
                  <c:v>0.181633546064744</c:v>
                </c:pt>
                <c:pt idx="28">
                  <c:v>0.155214121182599</c:v>
                </c:pt>
                <c:pt idx="29">
                  <c:v>0.203099328781487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248552"/>
        <c:axId val="425381320"/>
      </c:barChart>
      <c:lineChart>
        <c:grouping val="standard"/>
        <c:varyColors val="0"/>
        <c:ser>
          <c:idx val="0"/>
          <c:order val="0"/>
          <c:tx>
            <c:v>Armour Layer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'Generale '!$D$125:$D$165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'!$I$82:$I$122</c:f>
              <c:numCache>
                <c:formatCode>0.000</c:formatCode>
                <c:ptCount val="41"/>
                <c:pt idx="0">
                  <c:v>97.95918367346938</c:v>
                </c:pt>
                <c:pt idx="1">
                  <c:v>97.95918367346938</c:v>
                </c:pt>
                <c:pt idx="2">
                  <c:v>97.95918367346938</c:v>
                </c:pt>
                <c:pt idx="3">
                  <c:v>97.95918367346938</c:v>
                </c:pt>
                <c:pt idx="4">
                  <c:v>97.95918367346938</c:v>
                </c:pt>
                <c:pt idx="5">
                  <c:v>97.95918367346938</c:v>
                </c:pt>
                <c:pt idx="6">
                  <c:v>95.91836734693877</c:v>
                </c:pt>
                <c:pt idx="7">
                  <c:v>91.42857142857142</c:v>
                </c:pt>
                <c:pt idx="8">
                  <c:v>83.67346938775509</c:v>
                </c:pt>
                <c:pt idx="9">
                  <c:v>72.65306122448979</c:v>
                </c:pt>
                <c:pt idx="10">
                  <c:v>60.81632653061224</c:v>
                </c:pt>
                <c:pt idx="11">
                  <c:v>51.0204081632653</c:v>
                </c:pt>
                <c:pt idx="12">
                  <c:v>44.08163265306122</c:v>
                </c:pt>
                <c:pt idx="13">
                  <c:v>39.18367346938775</c:v>
                </c:pt>
                <c:pt idx="14">
                  <c:v>35.10204081632652</c:v>
                </c:pt>
                <c:pt idx="15">
                  <c:v>32.24489795918367</c:v>
                </c:pt>
                <c:pt idx="16">
                  <c:v>29.79591836734694</c:v>
                </c:pt>
                <c:pt idx="17">
                  <c:v>24.48979591836735</c:v>
                </c:pt>
                <c:pt idx="18">
                  <c:v>20.0</c:v>
                </c:pt>
                <c:pt idx="19">
                  <c:v>13.06122448979592</c:v>
                </c:pt>
                <c:pt idx="20">
                  <c:v>8.979591836734694</c:v>
                </c:pt>
                <c:pt idx="21">
                  <c:v>5.714285714285714</c:v>
                </c:pt>
                <c:pt idx="22">
                  <c:v>2.448979591836735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4"/>
          <c:order val="2"/>
          <c:tx>
            <c:v>SubLayer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'Generale '!$D$125:$D$165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'!$I$125:$I$165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96.3673290787051</c:v>
                </c:pt>
                <c:pt idx="7">
                  <c:v>80.10287063563484</c:v>
                </c:pt>
                <c:pt idx="8">
                  <c:v>57.72892018856864</c:v>
                </c:pt>
                <c:pt idx="9">
                  <c:v>41.87726525928188</c:v>
                </c:pt>
                <c:pt idx="10">
                  <c:v>31.6562502580022</c:v>
                </c:pt>
                <c:pt idx="11">
                  <c:v>22.35578709245973</c:v>
                </c:pt>
                <c:pt idx="12">
                  <c:v>19.88391965192408</c:v>
                </c:pt>
                <c:pt idx="13">
                  <c:v>18.89979607506419</c:v>
                </c:pt>
                <c:pt idx="14">
                  <c:v>16.67395952874351</c:v>
                </c:pt>
                <c:pt idx="15">
                  <c:v>14.87743863675768</c:v>
                </c:pt>
                <c:pt idx="16">
                  <c:v>13.61591109863527</c:v>
                </c:pt>
                <c:pt idx="17">
                  <c:v>11.7203173633414</c:v>
                </c:pt>
                <c:pt idx="18">
                  <c:v>10.96075889797974</c:v>
                </c:pt>
                <c:pt idx="19">
                  <c:v>9.230286568199268</c:v>
                </c:pt>
                <c:pt idx="20">
                  <c:v>7.83666190566614</c:v>
                </c:pt>
                <c:pt idx="21">
                  <c:v>6.925191747232152</c:v>
                </c:pt>
                <c:pt idx="22">
                  <c:v>5.019690727607474</c:v>
                </c:pt>
                <c:pt idx="23">
                  <c:v>3.870445745234184</c:v>
                </c:pt>
                <c:pt idx="24">
                  <c:v>2.840088174830544</c:v>
                </c:pt>
                <c:pt idx="25">
                  <c:v>2.050807856476474</c:v>
                </c:pt>
                <c:pt idx="26">
                  <c:v>1.400229518753664</c:v>
                </c:pt>
                <c:pt idx="27">
                  <c:v>1.07989399205766</c:v>
                </c:pt>
                <c:pt idx="28">
                  <c:v>0.716626899928172</c:v>
                </c:pt>
                <c:pt idx="29">
                  <c:v>0.406198657562973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ser>
          <c:idx val="2"/>
          <c:order val="4"/>
          <c:tx>
            <c:v>Totale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'Generale '!$D$125:$D$165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'Generale '!$I$39:$I$79</c:f>
              <c:numCache>
                <c:formatCode>0.000</c:formatCode>
                <c:ptCount val="41"/>
                <c:pt idx="0">
                  <c:v>98.97959183673468</c:v>
                </c:pt>
                <c:pt idx="1">
                  <c:v>98.97959183673468</c:v>
                </c:pt>
                <c:pt idx="2">
                  <c:v>98.97959183673468</c:v>
                </c:pt>
                <c:pt idx="3">
                  <c:v>98.97959183673468</c:v>
                </c:pt>
                <c:pt idx="4">
                  <c:v>98.97959183673468</c:v>
                </c:pt>
                <c:pt idx="5">
                  <c:v>98.97959183673468</c:v>
                </c:pt>
                <c:pt idx="6">
                  <c:v>96.14284821282193</c:v>
                </c:pt>
                <c:pt idx="7">
                  <c:v>85.76572103210313</c:v>
                </c:pt>
                <c:pt idx="8">
                  <c:v>70.70119478816187</c:v>
                </c:pt>
                <c:pt idx="9">
                  <c:v>57.26516324188584</c:v>
                </c:pt>
                <c:pt idx="10">
                  <c:v>46.23628839430722</c:v>
                </c:pt>
                <c:pt idx="11">
                  <c:v>36.68809762786252</c:v>
                </c:pt>
                <c:pt idx="12">
                  <c:v>31.98277615249265</c:v>
                </c:pt>
                <c:pt idx="13">
                  <c:v>29.04173477222597</c:v>
                </c:pt>
                <c:pt idx="14">
                  <c:v>25.88800017253502</c:v>
                </c:pt>
                <c:pt idx="15">
                  <c:v>23.56116829797067</c:v>
                </c:pt>
                <c:pt idx="16">
                  <c:v>21.7059147329911</c:v>
                </c:pt>
                <c:pt idx="17">
                  <c:v>18.10505664085437</c:v>
                </c:pt>
                <c:pt idx="18">
                  <c:v>15.48037944898987</c:v>
                </c:pt>
                <c:pt idx="19">
                  <c:v>11.14575552899759</c:v>
                </c:pt>
                <c:pt idx="20">
                  <c:v>8.408126871200417</c:v>
                </c:pt>
                <c:pt idx="21">
                  <c:v>6.319738730758933</c:v>
                </c:pt>
                <c:pt idx="22">
                  <c:v>3.734335159722104</c:v>
                </c:pt>
                <c:pt idx="23">
                  <c:v>1.935222872617092</c:v>
                </c:pt>
                <c:pt idx="24">
                  <c:v>1.420044087415272</c:v>
                </c:pt>
                <c:pt idx="25">
                  <c:v>1.025403928238237</c:v>
                </c:pt>
                <c:pt idx="26">
                  <c:v>0.700114759376832</c:v>
                </c:pt>
                <c:pt idx="27">
                  <c:v>0.53994699602883</c:v>
                </c:pt>
                <c:pt idx="28">
                  <c:v>0.358313449964086</c:v>
                </c:pt>
                <c:pt idx="29">
                  <c:v>0.203099328781487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248552"/>
        <c:axId val="425381320"/>
      </c:lineChart>
      <c:catAx>
        <c:axId val="537248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2538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381320"/>
        <c:scaling>
          <c:orientation val="minMax"/>
          <c:max val="10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Passante (%)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</c:title>
        <c:numFmt formatCode="0" sourceLinked="0"/>
        <c:majorTickMark val="out"/>
        <c:minorTickMark val="out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37248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0258521319238"/>
          <c:y val="0.0699168751136031"/>
          <c:w val="0.146899280387965"/>
          <c:h val="0.272372243026584"/>
        </c:manualLayout>
      </c:layout>
      <c:overlay val="1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50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ropbox/Rilievi%20Sed%20RT/Bisenzio/FOGLI%20EXCEL/Bi-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enerale Grossolana"/>
      <sheetName val="Generale "/>
      <sheetName val="Curve Granulometriche"/>
      <sheetName val="scheda 3 rimanente laboratorio"/>
      <sheetName val="Scheda 2 grossolano laboratorio"/>
      <sheetName val="Scheda 1 in campo"/>
    </sheetNames>
    <sheetDataSet>
      <sheetData sheetId="0">
        <row r="39">
          <cell r="H39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125">
          <cell r="D125">
            <v>-10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04"/>
  <sheetViews>
    <sheetView topLeftCell="A117" workbookViewId="0">
      <selection activeCell="I146" sqref="I146"/>
    </sheetView>
  </sheetViews>
  <sheetFormatPr baseColWidth="10" defaultColWidth="8.6640625" defaultRowHeight="12" x14ac:dyDescent="0"/>
  <cols>
    <col min="7" max="7" width="8.6640625" style="1"/>
    <col min="10" max="10" width="13.5" style="12" bestFit="1" customWidth="1"/>
    <col min="11" max="11" width="9.1640625" bestFit="1" customWidth="1"/>
    <col min="13" max="21" width="9.1640625" hidden="1" customWidth="1"/>
    <col min="23" max="23" width="9.5" bestFit="1" customWidth="1"/>
    <col min="27" max="28" width="19.5" customWidth="1"/>
    <col min="29" max="29" width="19.5" hidden="1" customWidth="1"/>
    <col min="30" max="30" width="22.1640625" customWidth="1"/>
    <col min="31" max="31" width="9.5" bestFit="1" customWidth="1"/>
  </cols>
  <sheetData>
    <row r="1" spans="1:31" ht="15">
      <c r="A1" s="21"/>
      <c r="B1" s="99" t="s">
        <v>76</v>
      </c>
      <c r="C1" s="100"/>
      <c r="D1" s="100"/>
      <c r="E1" s="100"/>
      <c r="F1" s="100"/>
      <c r="G1" s="100"/>
      <c r="H1" s="100"/>
      <c r="I1" s="100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31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31">
      <c r="A3" s="21"/>
      <c r="B3" s="96" t="s">
        <v>24</v>
      </c>
      <c r="C3" s="97"/>
      <c r="D3" s="101" t="s">
        <v>89</v>
      </c>
      <c r="E3" s="101"/>
      <c r="F3" s="101"/>
      <c r="G3" s="101"/>
      <c r="H3" s="101"/>
      <c r="I3" s="101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  <c r="AA3" s="5"/>
      <c r="AB3" s="5"/>
      <c r="AC3" s="5"/>
    </row>
    <row r="4" spans="1:31">
      <c r="A4" s="21"/>
      <c r="B4" s="96" t="s">
        <v>26</v>
      </c>
      <c r="C4" s="97"/>
      <c r="D4" s="102">
        <v>41507</v>
      </c>
      <c r="E4" s="98"/>
      <c r="F4" s="98"/>
      <c r="G4" s="98"/>
      <c r="H4" s="98"/>
      <c r="I4" s="98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  <c r="AA4" s="86"/>
      <c r="AB4" s="86"/>
      <c r="AC4" s="86"/>
    </row>
    <row r="5" spans="1:31">
      <c r="A5" s="21"/>
      <c r="B5" s="103" t="s">
        <v>25</v>
      </c>
      <c r="C5" s="104"/>
      <c r="D5" s="105" t="s">
        <v>90</v>
      </c>
      <c r="E5" s="106"/>
      <c r="F5" s="106"/>
      <c r="G5" s="106"/>
      <c r="H5" s="106"/>
      <c r="I5" s="107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  <c r="AA5" s="87"/>
      <c r="AB5" s="87"/>
      <c r="AC5" s="87"/>
    </row>
    <row r="6" spans="1:31">
      <c r="A6" s="21"/>
      <c r="B6" s="104"/>
      <c r="C6" s="104"/>
      <c r="D6" s="108"/>
      <c r="E6" s="109"/>
      <c r="F6" s="109"/>
      <c r="G6" s="109"/>
      <c r="H6" s="109"/>
      <c r="I6" s="110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  <c r="AA6" s="86"/>
      <c r="AB6" s="86"/>
      <c r="AC6" s="86"/>
    </row>
    <row r="7" spans="1:31">
      <c r="A7" s="21"/>
      <c r="B7" s="104"/>
      <c r="C7" s="104"/>
      <c r="D7" s="108"/>
      <c r="E7" s="109"/>
      <c r="F7" s="109"/>
      <c r="G7" s="109"/>
      <c r="H7" s="109"/>
      <c r="I7" s="110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  <c r="AA7" s="87"/>
      <c r="AB7" s="90"/>
      <c r="AC7" s="87"/>
      <c r="AD7" s="84"/>
    </row>
    <row r="8" spans="1:31">
      <c r="A8" s="21"/>
      <c r="B8" s="104"/>
      <c r="C8" s="104"/>
      <c r="D8" s="111"/>
      <c r="E8" s="112"/>
      <c r="F8" s="112"/>
      <c r="G8" s="112"/>
      <c r="H8" s="112"/>
      <c r="I8" s="113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  <c r="AA8" s="88"/>
      <c r="AB8" s="90"/>
      <c r="AC8" s="87"/>
      <c r="AD8" s="83"/>
      <c r="AE8" s="83"/>
    </row>
    <row r="9" spans="1:31">
      <c r="A9" s="21"/>
      <c r="B9" s="95" t="s">
        <v>55</v>
      </c>
      <c r="C9" s="95"/>
      <c r="D9" s="95"/>
      <c r="E9" s="95"/>
      <c r="F9" s="95"/>
      <c r="G9" s="95"/>
      <c r="H9" s="95"/>
      <c r="I9" s="95"/>
      <c r="J9" s="15"/>
      <c r="K9" s="15"/>
      <c r="L9" s="15" t="s">
        <v>93</v>
      </c>
      <c r="M9" s="15"/>
      <c r="N9" s="15"/>
      <c r="O9" s="15"/>
      <c r="P9" s="15"/>
      <c r="Q9" s="15"/>
      <c r="R9" s="15"/>
      <c r="S9" s="15"/>
      <c r="T9" s="15"/>
      <c r="U9" s="15"/>
      <c r="V9" s="21">
        <v>12</v>
      </c>
      <c r="W9" s="21"/>
      <c r="X9" s="21"/>
      <c r="AE9" s="85"/>
    </row>
    <row r="10" spans="1:31">
      <c r="A10" s="21"/>
      <c r="B10" s="96" t="s">
        <v>28</v>
      </c>
      <c r="C10" s="97"/>
      <c r="D10" s="97"/>
      <c r="E10" s="98" t="s">
        <v>77</v>
      </c>
      <c r="F10" s="98"/>
      <c r="G10" s="98"/>
      <c r="H10" s="98"/>
      <c r="I10" s="98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  <c r="AA10" s="89" t="s">
        <v>79</v>
      </c>
      <c r="AC10" t="s">
        <v>78</v>
      </c>
    </row>
    <row r="11" spans="1:31">
      <c r="A11" s="21"/>
      <c r="B11" s="96" t="s">
        <v>27</v>
      </c>
      <c r="C11" s="97"/>
      <c r="D11" s="97"/>
      <c r="E11" s="70"/>
      <c r="F11" s="96" t="s">
        <v>29</v>
      </c>
      <c r="G11" s="97"/>
      <c r="H11" s="97"/>
      <c r="I11" s="70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  <c r="AB11" s="83" t="s">
        <v>80</v>
      </c>
      <c r="AC11" s="83"/>
    </row>
    <row r="12" spans="1:31">
      <c r="A12" s="21"/>
      <c r="B12" s="97" t="s">
        <v>30</v>
      </c>
      <c r="C12" s="97"/>
      <c r="D12" s="97"/>
      <c r="E12" s="98">
        <v>245</v>
      </c>
      <c r="F12" s="98"/>
      <c r="G12" s="98"/>
      <c r="H12" s="98"/>
      <c r="I12" s="98"/>
      <c r="J12" s="75"/>
      <c r="K12" s="15"/>
      <c r="L12" s="15" t="s">
        <v>92</v>
      </c>
      <c r="M12" s="15"/>
      <c r="N12" s="15"/>
      <c r="O12" s="15"/>
      <c r="P12" s="15"/>
      <c r="Q12" s="15"/>
      <c r="R12" s="15"/>
      <c r="S12" s="15"/>
      <c r="T12" s="15"/>
      <c r="U12" s="15"/>
      <c r="V12" s="21">
        <v>1200</v>
      </c>
      <c r="W12" s="21"/>
      <c r="X12" s="21"/>
      <c r="AB12" s="93"/>
      <c r="AC12" s="93"/>
      <c r="AD12" s="93"/>
    </row>
    <row r="13" spans="1:31">
      <c r="A13" s="21"/>
      <c r="B13" s="118" t="s">
        <v>54</v>
      </c>
      <c r="C13" s="118"/>
      <c r="D13" s="118"/>
      <c r="E13" s="118"/>
      <c r="F13" s="118"/>
      <c r="G13" s="118"/>
      <c r="H13" s="118"/>
      <c r="I13" s="118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  <c r="AB13" s="93"/>
      <c r="AC13" s="93"/>
      <c r="AD13" s="93"/>
    </row>
    <row r="14" spans="1:31">
      <c r="A14" s="21"/>
      <c r="B14" s="97" t="s">
        <v>31</v>
      </c>
      <c r="C14" s="97"/>
      <c r="D14" s="97"/>
      <c r="E14" s="91">
        <f>E167</f>
        <v>242246</v>
      </c>
      <c r="F14" s="97" t="s">
        <v>34</v>
      </c>
      <c r="G14" s="97"/>
      <c r="H14" s="97"/>
      <c r="I14" s="70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  <c r="AB14" s="93"/>
      <c r="AC14" s="93"/>
      <c r="AD14" s="93"/>
    </row>
    <row r="15" spans="1:31" ht="13">
      <c r="A15" s="21"/>
      <c r="B15" s="122" t="s">
        <v>33</v>
      </c>
      <c r="C15" s="97"/>
      <c r="D15" s="97"/>
      <c r="E15" s="70">
        <v>-7.5</v>
      </c>
      <c r="F15" s="97" t="s">
        <v>35</v>
      </c>
      <c r="G15" s="97"/>
      <c r="H15" s="97"/>
      <c r="I15" s="70"/>
      <c r="J15" s="15"/>
      <c r="K15" s="74">
        <v>259000</v>
      </c>
      <c r="M15" s="15"/>
      <c r="N15" s="15"/>
      <c r="O15" s="15"/>
      <c r="P15" s="15"/>
      <c r="Q15" s="15"/>
      <c r="R15" s="15"/>
      <c r="S15" s="15"/>
      <c r="T15" s="15"/>
      <c r="U15" s="15"/>
      <c r="V15" s="21">
        <f>V12*V9</f>
        <v>14400</v>
      </c>
      <c r="W15" s="21"/>
      <c r="X15" s="21"/>
      <c r="AB15" s="93"/>
      <c r="AC15" s="93"/>
      <c r="AD15" s="93"/>
    </row>
    <row r="16" spans="1:31">
      <c r="A16" s="21"/>
      <c r="B16" s="82" t="s">
        <v>32</v>
      </c>
      <c r="C16" s="70"/>
      <c r="D16" s="123"/>
      <c r="E16" s="123"/>
      <c r="F16" s="97" t="s">
        <v>36</v>
      </c>
      <c r="G16" s="97"/>
      <c r="H16" s="97"/>
      <c r="I16" s="70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  <c r="AB16" s="93"/>
      <c r="AC16" s="93"/>
      <c r="AD16" s="93"/>
    </row>
    <row r="17" spans="1:31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  <c r="AB17" s="93"/>
      <c r="AC17" s="93"/>
      <c r="AD17" s="93"/>
    </row>
    <row r="18" spans="1:31">
      <c r="A18" s="21"/>
      <c r="B18" s="114" t="s">
        <v>58</v>
      </c>
      <c r="C18" s="115"/>
      <c r="D18" s="116"/>
      <c r="E18" s="95" t="s">
        <v>56</v>
      </c>
      <c r="F18" s="95"/>
      <c r="G18" s="117"/>
      <c r="H18" s="118" t="s">
        <v>57</v>
      </c>
      <c r="I18" s="119"/>
      <c r="J18" s="120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  <c r="AB18" s="93"/>
      <c r="AC18" s="93"/>
      <c r="AD18" s="93"/>
    </row>
    <row r="19" spans="1:31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  <c r="AB19" s="93"/>
      <c r="AC19" s="93"/>
      <c r="AD19" s="93"/>
    </row>
    <row r="20" spans="1:31">
      <c r="A20" s="21"/>
      <c r="B20" s="80" t="s">
        <v>59</v>
      </c>
      <c r="C20" s="49">
        <f>U80</f>
        <v>-0.7907394186325617</v>
      </c>
      <c r="D20" s="52">
        <f>2^(-C20)</f>
        <v>1.7299608852686257</v>
      </c>
      <c r="E20" s="80" t="s">
        <v>59</v>
      </c>
      <c r="F20" s="49">
        <f>U123</f>
        <v>-0.62499999999999989</v>
      </c>
      <c r="G20" s="52">
        <f>2^(-F20)</f>
        <v>1.5422108254079407</v>
      </c>
      <c r="H20" s="80" t="s">
        <v>59</v>
      </c>
      <c r="I20" s="49">
        <f>U166</f>
        <v>-1.2223998091603052</v>
      </c>
      <c r="J20" s="71">
        <f>2^(-I20)</f>
        <v>2.3333452820122402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  <c r="AB20" s="92"/>
      <c r="AC20" s="84" t="s">
        <v>78</v>
      </c>
      <c r="AD20" s="92">
        <f>SUM(AD12:AD19)</f>
        <v>0</v>
      </c>
      <c r="AE20" s="84" t="s">
        <v>78</v>
      </c>
    </row>
    <row r="21" spans="1:31">
      <c r="A21" s="21"/>
      <c r="B21" s="80" t="s">
        <v>60</v>
      </c>
      <c r="C21" s="49">
        <f>T80</f>
        <v>-1.5989875159925866</v>
      </c>
      <c r="D21" s="52">
        <f t="shared" ref="D21:D29" si="0">2^(-C21)</f>
        <v>3.029306418281017</v>
      </c>
      <c r="E21" s="80" t="s">
        <v>60</v>
      </c>
      <c r="F21" s="49">
        <f>T123</f>
        <v>-1.2117647058823529</v>
      </c>
      <c r="G21" s="52">
        <f>2^(-F21)</f>
        <v>2.3162078232480026</v>
      </c>
      <c r="H21" s="80" t="s">
        <v>60</v>
      </c>
      <c r="I21" s="49">
        <f>T166</f>
        <v>-3.3124264705882349</v>
      </c>
      <c r="J21" s="71">
        <f t="shared" ref="J21:J29" si="1">2^(-I21)</f>
        <v>9.9343561622904293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31">
      <c r="A22" s="21"/>
      <c r="B22" s="80" t="s">
        <v>61</v>
      </c>
      <c r="C22" s="49">
        <f>S80</f>
        <v>-3.309182566595775</v>
      </c>
      <c r="D22" s="52">
        <f t="shared" si="0"/>
        <v>9.9120438276616216</v>
      </c>
      <c r="E22" s="80" t="s">
        <v>61</v>
      </c>
      <c r="F22" s="49">
        <f>S123</f>
        <v>-2.0480769230769234</v>
      </c>
      <c r="G22" s="52">
        <f t="shared" ref="G22:G29" si="2">2^(-F22)</f>
        <v>4.1355434422116932</v>
      </c>
      <c r="H22" s="80" t="s">
        <v>61</v>
      </c>
      <c r="I22" s="49">
        <f>S166</f>
        <v>-5.1421549045716821</v>
      </c>
      <c r="J22" s="71">
        <f t="shared" si="1"/>
        <v>35.313671165535141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31">
      <c r="A23" s="21"/>
      <c r="B23" s="80" t="s">
        <v>75</v>
      </c>
      <c r="C23" s="49">
        <f>R80</f>
        <v>-4.8206182471592101</v>
      </c>
      <c r="D23" s="52">
        <f t="shared" si="0"/>
        <v>28.258603123447024</v>
      </c>
      <c r="E23" s="80" t="s">
        <v>75</v>
      </c>
      <c r="F23" s="49">
        <f>R123</f>
        <v>-3.4821428571428585</v>
      </c>
      <c r="G23" s="52">
        <f t="shared" si="2"/>
        <v>11.174534718847566</v>
      </c>
      <c r="H23" s="80" t="s">
        <v>75</v>
      </c>
      <c r="I23" s="49">
        <f>R166</f>
        <v>-5.6635722940226172</v>
      </c>
      <c r="J23" s="71">
        <f t="shared" si="1"/>
        <v>50.687998545621305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31">
      <c r="A24" s="21"/>
      <c r="B24" s="80" t="s">
        <v>62</v>
      </c>
      <c r="C24" s="50">
        <f>Q80</f>
        <v>-5.173430886182989</v>
      </c>
      <c r="D24" s="52">
        <f t="shared" si="0"/>
        <v>36.087589771031105</v>
      </c>
      <c r="E24" s="80" t="s">
        <v>62</v>
      </c>
      <c r="F24" s="49">
        <f>Q123</f>
        <v>-4.0833333333333339</v>
      </c>
      <c r="G24" s="52">
        <f t="shared" si="2"/>
        <v>16.951409509748732</v>
      </c>
      <c r="H24" s="80" t="s">
        <v>62</v>
      </c>
      <c r="I24" s="49">
        <f>Q166</f>
        <v>-5.9081663974151857</v>
      </c>
      <c r="J24" s="71">
        <f t="shared" si="1"/>
        <v>60.053082573004041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  <c r="AA24" s="84" t="s">
        <v>81</v>
      </c>
      <c r="AB24">
        <v>18</v>
      </c>
      <c r="AD24" s="84" t="s">
        <v>78</v>
      </c>
    </row>
    <row r="25" spans="1:31">
      <c r="A25" s="21"/>
      <c r="B25" s="80" t="s">
        <v>63</v>
      </c>
      <c r="C25" s="49">
        <f>P80</f>
        <v>-5.6706298991378574</v>
      </c>
      <c r="D25" s="52">
        <f t="shared" si="0"/>
        <v>50.936569664869772</v>
      </c>
      <c r="E25" s="80" t="s">
        <v>63</v>
      </c>
      <c r="F25" s="49">
        <f>P123</f>
        <v>-4.9264705882352944</v>
      </c>
      <c r="G25" s="52">
        <f t="shared" si="2"/>
        <v>30.409929955435732</v>
      </c>
      <c r="H25" s="80" t="s">
        <v>63</v>
      </c>
      <c r="I25" s="49">
        <f>P166</f>
        <v>-6.2562109374999997</v>
      </c>
      <c r="J25" s="71">
        <f t="shared" si="1"/>
        <v>76.437619156144009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31">
      <c r="A26" s="21"/>
      <c r="B26" s="80" t="s">
        <v>64</v>
      </c>
      <c r="C26" s="49">
        <f>O80</f>
        <v>-6.642679734570712</v>
      </c>
      <c r="D26" s="52">
        <f t="shared" si="0"/>
        <v>99.918487578666557</v>
      </c>
      <c r="E26" s="80" t="s">
        <v>64</v>
      </c>
      <c r="F26" s="49">
        <f>O123</f>
        <v>-6.1064814814814818</v>
      </c>
      <c r="G26" s="52">
        <f t="shared" si="2"/>
        <v>68.902359452742047</v>
      </c>
      <c r="H26" s="80" t="s">
        <v>64</v>
      </c>
      <c r="I26" s="49">
        <f>O166</f>
        <v>-6.8859640221402216</v>
      </c>
      <c r="J26" s="71">
        <f t="shared" si="1"/>
        <v>118.27193977645123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31">
      <c r="A27" s="21"/>
      <c r="B27" s="80" t="s">
        <v>65</v>
      </c>
      <c r="C27" s="49">
        <f>N80</f>
        <v>-6.9413947374278271</v>
      </c>
      <c r="D27" s="52">
        <f t="shared" si="0"/>
        <v>122.90456887149935</v>
      </c>
      <c r="E27" s="80" t="s">
        <v>65</v>
      </c>
      <c r="F27" s="49">
        <f>N123</f>
        <v>-6.5210526315789483</v>
      </c>
      <c r="G27" s="52">
        <f t="shared" si="2"/>
        <v>91.840120612697376</v>
      </c>
      <c r="H27" s="80" t="s">
        <v>65</v>
      </c>
      <c r="I27" s="49">
        <f>N166</f>
        <v>-7.1198050761421321</v>
      </c>
      <c r="J27" s="71">
        <f t="shared" si="1"/>
        <v>139.083269464956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31">
      <c r="A28" s="21"/>
      <c r="B28" s="80" t="s">
        <v>66</v>
      </c>
      <c r="C28" s="49">
        <f>M80</f>
        <v>-7.2040198069348307</v>
      </c>
      <c r="D28" s="52">
        <f t="shared" si="0"/>
        <v>147.44364247843524</v>
      </c>
      <c r="E28" s="80" t="s">
        <v>66</v>
      </c>
      <c r="F28" s="49">
        <f>M123</f>
        <v>-6.9078947368421062</v>
      </c>
      <c r="G28" s="52">
        <f t="shared" si="2"/>
        <v>120.0835511929736</v>
      </c>
      <c r="H28" s="80" t="s">
        <v>66</v>
      </c>
      <c r="I28" s="49">
        <f>M166</f>
        <v>-7.3042563451776648</v>
      </c>
      <c r="J28" s="71">
        <f t="shared" si="1"/>
        <v>158.05209466402189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31">
      <c r="A29" s="21"/>
      <c r="B29" s="80" t="s">
        <v>74</v>
      </c>
      <c r="C29" s="63">
        <f>F200</f>
        <v>-4.699146141205425</v>
      </c>
      <c r="D29" s="52">
        <f t="shared" si="0"/>
        <v>25.976697829030527</v>
      </c>
      <c r="E29" s="80" t="s">
        <v>74</v>
      </c>
      <c r="F29" s="63">
        <f>F235</f>
        <v>-4.0387755102040828</v>
      </c>
      <c r="G29" s="52">
        <f t="shared" si="2"/>
        <v>16.43586533697431</v>
      </c>
      <c r="H29" s="80" t="s">
        <v>74</v>
      </c>
      <c r="I29" s="63">
        <f>F270</f>
        <v>-5.3595167722067654</v>
      </c>
      <c r="J29" s="71">
        <f t="shared" si="1"/>
        <v>41.055874836279301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31">
      <c r="A30" s="21"/>
      <c r="B30" s="121" t="s">
        <v>67</v>
      </c>
      <c r="C30" s="117"/>
      <c r="D30" s="51">
        <f>G200</f>
        <v>2.4797279982795271</v>
      </c>
      <c r="E30" s="121" t="s">
        <v>67</v>
      </c>
      <c r="F30" s="117"/>
      <c r="G30" s="51">
        <f>G235</f>
        <v>2.3365534486817747</v>
      </c>
      <c r="H30" s="121" t="s">
        <v>67</v>
      </c>
      <c r="I30" s="117"/>
      <c r="J30" s="64">
        <f>G270</f>
        <v>2.4666174570497108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31">
      <c r="A31" s="21"/>
      <c r="B31" s="121" t="s">
        <v>68</v>
      </c>
      <c r="C31" s="117"/>
      <c r="D31" s="51">
        <f>H200</f>
        <v>1.017695990008143</v>
      </c>
      <c r="E31" s="121" t="s">
        <v>68</v>
      </c>
      <c r="F31" s="117"/>
      <c r="G31" s="51">
        <f>H235</f>
        <v>0.38003627682060354</v>
      </c>
      <c r="H31" s="121" t="s">
        <v>68</v>
      </c>
      <c r="I31" s="117"/>
      <c r="J31" s="51">
        <f>H270</f>
        <v>1.8350328863854277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31">
      <c r="A32" s="21"/>
      <c r="B32" s="121" t="s">
        <v>69</v>
      </c>
      <c r="C32" s="117"/>
      <c r="D32" s="51">
        <f>I200</f>
        <v>3.1856432158099817</v>
      </c>
      <c r="E32" s="121" t="s">
        <v>69</v>
      </c>
      <c r="F32" s="117"/>
      <c r="G32" s="51">
        <f>I235</f>
        <v>1.9524797225245918</v>
      </c>
      <c r="H32" s="121" t="s">
        <v>69</v>
      </c>
      <c r="I32" s="117"/>
      <c r="J32" s="51">
        <f>I270</f>
        <v>5.7313550372252395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38">
      <c r="A33" s="21"/>
      <c r="B33" s="96" t="s">
        <v>70</v>
      </c>
      <c r="C33" s="124"/>
      <c r="D33" s="65">
        <f>SUM(H39:H57)</f>
        <v>87.833836307737116</v>
      </c>
      <c r="E33" s="96" t="s">
        <v>70</v>
      </c>
      <c r="F33" s="124"/>
      <c r="G33" s="65">
        <f>SUM(H82:H100)</f>
        <v>84.897959183673478</v>
      </c>
      <c r="H33" s="96" t="s">
        <v>70</v>
      </c>
      <c r="I33" s="124"/>
      <c r="J33" s="65">
        <f>SUM(H125:H143)</f>
        <v>90.769713431800724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38">
      <c r="A34" s="21"/>
      <c r="B34" s="96" t="s">
        <v>71</v>
      </c>
      <c r="C34" s="124"/>
      <c r="D34" s="66">
        <f>SUM(H58:H67)</f>
        <v>10.942656200216105</v>
      </c>
      <c r="E34" s="96" t="s">
        <v>71</v>
      </c>
      <c r="F34" s="124"/>
      <c r="G34" s="66">
        <f>SUM(H101:H110)</f>
        <v>13.061224489795919</v>
      </c>
      <c r="H34" s="96" t="s">
        <v>71</v>
      </c>
      <c r="I34" s="124"/>
      <c r="J34" s="66">
        <f>SUM(H144:H153)</f>
        <v>8.8240879106362957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38">
      <c r="A35" s="21"/>
      <c r="B35" s="96" t="s">
        <v>72</v>
      </c>
      <c r="C35" s="124"/>
      <c r="D35" s="66">
        <f>SUM(H68:H75)/100</f>
        <v>2.0309932878148657E-3</v>
      </c>
      <c r="E35" s="96" t="s">
        <v>72</v>
      </c>
      <c r="F35" s="124"/>
      <c r="G35" s="66">
        <f>SUM(H112:H119)/100</f>
        <v>0</v>
      </c>
      <c r="H35" s="96" t="s">
        <v>72</v>
      </c>
      <c r="I35" s="124"/>
      <c r="J35" s="66">
        <f>SUM(H154:H161)/100</f>
        <v>4.0619865756297314E-3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38">
      <c r="A36" s="21"/>
      <c r="B36" s="96" t="s">
        <v>73</v>
      </c>
      <c r="C36" s="124"/>
      <c r="D36" s="66">
        <f>SUM(H76:H79)/100</f>
        <v>0</v>
      </c>
      <c r="E36" s="96" t="s">
        <v>73</v>
      </c>
      <c r="F36" s="124"/>
      <c r="G36" s="66">
        <f>SUM(H119:H122)/100</f>
        <v>0</v>
      </c>
      <c r="H36" s="96" t="s">
        <v>73</v>
      </c>
      <c r="I36" s="124"/>
      <c r="J36" s="66">
        <f>SUM(H162:H165)/100</f>
        <v>0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38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38" ht="13">
      <c r="A38" s="21"/>
      <c r="B38" s="114" t="s">
        <v>23</v>
      </c>
      <c r="C38" s="125"/>
      <c r="D38" s="20" t="s">
        <v>53</v>
      </c>
      <c r="E38" s="79" t="s">
        <v>0</v>
      </c>
      <c r="F38" s="79" t="s">
        <v>1</v>
      </c>
      <c r="G38" s="79" t="s">
        <v>2</v>
      </c>
      <c r="H38" s="79" t="s">
        <v>3</v>
      </c>
      <c r="I38" s="79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38">
      <c r="A39" s="21"/>
      <c r="B39" s="126" t="s">
        <v>37</v>
      </c>
      <c r="C39" s="117"/>
      <c r="D39" s="16">
        <v>-10</v>
      </c>
      <c r="E39" s="81">
        <v>0</v>
      </c>
      <c r="F39" s="9">
        <f t="shared" ref="F39:F79" si="3">2^(-D39)</f>
        <v>1024</v>
      </c>
      <c r="G39" s="6">
        <f t="shared" ref="G39:G79" si="4">H39/100</f>
        <v>0</v>
      </c>
      <c r="H39" s="6">
        <f t="shared" ref="H39:H79" si="5">(H82+H125)/2</f>
        <v>0</v>
      </c>
      <c r="I39" s="6">
        <f>I40+H39</f>
        <v>98.979591836734684</v>
      </c>
      <c r="J39" s="22"/>
      <c r="K39" s="21"/>
      <c r="L39" s="21"/>
      <c r="M39" s="41" t="str">
        <f>IF(AND(I39&gt;=90,I40&lt;90),D39-0.5-(I39-90)*(-0.5/(I39-I40)),"")</f>
        <v/>
      </c>
      <c r="N39" s="41" t="str">
        <f>IF(AND(I39&gt;=84,I40&lt;84),D39-0.5-(I39-84)*(-0.5/(I39-I40)),"")</f>
        <v/>
      </c>
      <c r="O39" s="41" t="str">
        <f>IF(AND(I39&gt;=75,I40&lt;75),D39-0.5-(I39-75)*(-0.5/(I39-I40)),"")</f>
        <v/>
      </c>
      <c r="P39" s="41" t="str">
        <f>IF(AND(I39&gt;=50,I40&lt;50),D39-0.5-(I39-50)*(-0.5/(I39-I40)),"")</f>
        <v/>
      </c>
      <c r="Q39" s="41" t="str">
        <f>IF(AND(I39&gt;=40,I40&lt;40),D39-0.5-(I39-40)*(-0.5/(I39-I40)),"")</f>
        <v/>
      </c>
      <c r="R39" s="41" t="str">
        <f>IF(AND(I39&gt;=35,I40&lt;35),D39-0.5-(I39-35)*(-0.5/(I39-I40)),"")</f>
        <v/>
      </c>
      <c r="S39" s="41" t="str">
        <f>IF(AND(I39&gt;=25,I40&lt;25),D39-0.5-(I39-25)*(-0.5/(I39-I40)),"")</f>
        <v/>
      </c>
      <c r="T39" s="41" t="str">
        <f>IF(AND(I39&gt;=16,I40&lt;16),D39-0.5-(I39-16)*(-0.5/(I39-I40)),"")</f>
        <v/>
      </c>
      <c r="U39" s="41" t="str">
        <f>IF(AND(I39&gt;=10,I40&lt;10),D39-0.5-(I39-10)*(-0.5/(I39-I40)),"")</f>
        <v/>
      </c>
      <c r="V39" s="21"/>
      <c r="W39" s="21"/>
      <c r="X39" s="21"/>
    </row>
    <row r="40" spans="1:38">
      <c r="A40" s="21"/>
      <c r="B40" s="126" t="s">
        <v>42</v>
      </c>
      <c r="C40" s="117"/>
      <c r="D40" s="17">
        <v>-9.5</v>
      </c>
      <c r="E40" s="81">
        <v>0</v>
      </c>
      <c r="F40" s="2">
        <f t="shared" si="3"/>
        <v>724.0773439350246</v>
      </c>
      <c r="G40" s="6">
        <f t="shared" si="4"/>
        <v>0</v>
      </c>
      <c r="H40" s="6">
        <f>(H83+H126)/2</f>
        <v>0</v>
      </c>
      <c r="I40" s="6">
        <f t="shared" ref="I40:I79" si="6">I41+H40</f>
        <v>98.979591836734684</v>
      </c>
      <c r="J40" s="22"/>
      <c r="K40" s="21"/>
      <c r="L40" s="21"/>
      <c r="M40" s="41" t="str">
        <f t="shared" ref="M40:M79" si="7">IF(AND(I40&gt;=90,I41&lt;90),D40-0.5-(I40-90)*(-0.5/(I40-I41)),"")</f>
        <v/>
      </c>
      <c r="N40" s="41" t="str">
        <f t="shared" ref="N40:N79" si="8">IF(AND(I40&gt;=84,I41&lt;84),D40-0.5-(I40-84)*(-0.5/(I40-I41)),"")</f>
        <v/>
      </c>
      <c r="O40" s="41" t="str">
        <f t="shared" ref="O40:O79" si="9">IF(AND(I40&gt;=75,I41&lt;75),D40-0.5-(I40-75)*(-0.5/(I40-I41)),"")</f>
        <v/>
      </c>
      <c r="P40" s="41" t="str">
        <f t="shared" ref="P40:P79" si="10">IF(AND(I40&gt;=50,I41&lt;50),D40-0.5-(I40-50)*(-0.5/(I40-I41)),"")</f>
        <v/>
      </c>
      <c r="Q40" s="41" t="str">
        <f t="shared" ref="Q40:Q79" si="11">IF(AND(I40&gt;=40,I41&lt;40),D40-0.5-(I40-40)*(-0.5/(I40-I41)),"")</f>
        <v/>
      </c>
      <c r="R40" s="41" t="str">
        <f t="shared" ref="R40:R79" si="12">IF(AND(I40&gt;=35,I41&lt;35),D40-0.5-(I40-35)*(-0.5/(I40-I41)),"")</f>
        <v/>
      </c>
      <c r="S40" s="41" t="str">
        <f t="shared" ref="S40:S79" si="13">IF(AND(I40&gt;=25,I41&lt;25),D40-0.5-(I40-25)*(-0.5/(I40-I41)),"")</f>
        <v/>
      </c>
      <c r="T40" s="41" t="str">
        <f t="shared" ref="T40:T79" si="14">IF(AND(I40&gt;=16,I41&lt;16),D40-0.5-(I40-16)*(-0.5/(I40-I41)),"")</f>
        <v/>
      </c>
      <c r="U40" s="41" t="str">
        <f t="shared" ref="U40:U79" si="15">IF(AND(I40&gt;=10,I41&lt;10),D40-0.5-(I40-10)*(-0.5/(I40-I41)),"")</f>
        <v/>
      </c>
      <c r="V40" s="21"/>
      <c r="W40" s="21"/>
      <c r="X40" s="21"/>
    </row>
    <row r="41" spans="1:38">
      <c r="A41" s="21"/>
      <c r="B41" s="126" t="s">
        <v>42</v>
      </c>
      <c r="C41" s="117"/>
      <c r="D41" s="18">
        <v>-9</v>
      </c>
      <c r="E41" s="81">
        <v>0</v>
      </c>
      <c r="F41" s="9">
        <f t="shared" si="3"/>
        <v>512</v>
      </c>
      <c r="G41" s="6">
        <f t="shared" si="4"/>
        <v>0</v>
      </c>
      <c r="H41" s="6">
        <f>(H84+H127)/2</f>
        <v>0</v>
      </c>
      <c r="I41" s="6">
        <f t="shared" si="6"/>
        <v>98.979591836734684</v>
      </c>
      <c r="J41" s="22"/>
      <c r="K41" s="21"/>
      <c r="L41" s="21"/>
      <c r="M41" s="41" t="str">
        <f t="shared" si="7"/>
        <v/>
      </c>
      <c r="N41" s="41" t="str">
        <f t="shared" si="8"/>
        <v/>
      </c>
      <c r="O41" s="41" t="str">
        <f t="shared" si="9"/>
        <v/>
      </c>
      <c r="P41" s="41" t="str">
        <f t="shared" si="10"/>
        <v/>
      </c>
      <c r="Q41" s="41" t="str">
        <f t="shared" si="11"/>
        <v/>
      </c>
      <c r="R41" s="41" t="str">
        <f t="shared" si="12"/>
        <v/>
      </c>
      <c r="S41" s="41" t="str">
        <f t="shared" si="13"/>
        <v/>
      </c>
      <c r="T41" s="41" t="str">
        <f t="shared" si="14"/>
        <v/>
      </c>
      <c r="U41" s="41" t="str">
        <f t="shared" si="15"/>
        <v/>
      </c>
      <c r="V41" s="21"/>
      <c r="W41" s="21"/>
      <c r="X41" s="21"/>
      <c r="AB41" s="84" t="s">
        <v>82</v>
      </c>
      <c r="AD41">
        <v>18</v>
      </c>
      <c r="AE41" s="84" t="s">
        <v>78</v>
      </c>
    </row>
    <row r="42" spans="1:38">
      <c r="A42" s="21"/>
      <c r="B42" s="126" t="s">
        <v>38</v>
      </c>
      <c r="C42" s="117"/>
      <c r="D42" s="18">
        <f t="shared" ref="D42:D79" si="16">D41+0.5</f>
        <v>-8.5</v>
      </c>
      <c r="E42" s="81">
        <v>0</v>
      </c>
      <c r="F42" s="9">
        <f t="shared" si="3"/>
        <v>362.0386719675123</v>
      </c>
      <c r="G42" s="6">
        <f t="shared" si="4"/>
        <v>0</v>
      </c>
      <c r="H42" s="6">
        <f t="shared" si="5"/>
        <v>0</v>
      </c>
      <c r="I42" s="6">
        <f t="shared" si="6"/>
        <v>98.979591836734684</v>
      </c>
      <c r="J42" s="22"/>
      <c r="K42" s="21"/>
      <c r="L42" s="21"/>
      <c r="M42" s="41" t="str">
        <f t="shared" si="7"/>
        <v/>
      </c>
      <c r="N42" s="41" t="str">
        <f t="shared" si="8"/>
        <v/>
      </c>
      <c r="O42" s="41" t="str">
        <f t="shared" si="9"/>
        <v/>
      </c>
      <c r="P42" s="41" t="str">
        <f t="shared" si="10"/>
        <v/>
      </c>
      <c r="Q42" s="41" t="str">
        <f t="shared" si="11"/>
        <v/>
      </c>
      <c r="R42" s="41" t="str">
        <f t="shared" si="12"/>
        <v/>
      </c>
      <c r="S42" s="41" t="str">
        <f t="shared" si="13"/>
        <v/>
      </c>
      <c r="T42" s="41" t="str">
        <f t="shared" si="14"/>
        <v/>
      </c>
      <c r="U42" s="41" t="str">
        <f t="shared" si="15"/>
        <v/>
      </c>
      <c r="V42" s="21"/>
      <c r="W42" s="21"/>
      <c r="X42" s="21"/>
    </row>
    <row r="43" spans="1:38">
      <c r="A43" s="21"/>
      <c r="B43" s="126" t="s">
        <v>38</v>
      </c>
      <c r="C43" s="117"/>
      <c r="D43" s="18">
        <f t="shared" si="16"/>
        <v>-8</v>
      </c>
      <c r="E43" s="81">
        <v>0</v>
      </c>
      <c r="F43" s="9">
        <f t="shared" si="3"/>
        <v>256</v>
      </c>
      <c r="G43" s="6">
        <f t="shared" si="4"/>
        <v>0</v>
      </c>
      <c r="H43" s="6">
        <f t="shared" si="5"/>
        <v>0</v>
      </c>
      <c r="I43" s="6">
        <f t="shared" si="6"/>
        <v>98.979591836734684</v>
      </c>
      <c r="J43" s="22"/>
      <c r="K43" s="21"/>
      <c r="L43" s="21"/>
      <c r="M43" s="41" t="str">
        <f t="shared" si="7"/>
        <v/>
      </c>
      <c r="N43" s="41" t="str">
        <f t="shared" si="8"/>
        <v/>
      </c>
      <c r="O43" s="41" t="str">
        <f t="shared" si="9"/>
        <v/>
      </c>
      <c r="P43" s="41" t="str">
        <f t="shared" si="10"/>
        <v/>
      </c>
      <c r="Q43" s="41" t="str">
        <f t="shared" si="11"/>
        <v/>
      </c>
      <c r="R43" s="41" t="str">
        <f t="shared" si="12"/>
        <v/>
      </c>
      <c r="S43" s="41" t="str">
        <f t="shared" si="13"/>
        <v/>
      </c>
      <c r="T43" s="41" t="str">
        <f t="shared" si="14"/>
        <v/>
      </c>
      <c r="U43" s="41" t="str">
        <f t="shared" si="15"/>
        <v/>
      </c>
      <c r="V43" s="21"/>
      <c r="W43" s="21"/>
      <c r="X43" s="21"/>
    </row>
    <row r="44" spans="1:38">
      <c r="A44" s="21"/>
      <c r="B44" s="126" t="s">
        <v>41</v>
      </c>
      <c r="C44" s="117"/>
      <c r="D44" s="18">
        <f t="shared" si="16"/>
        <v>-7.5</v>
      </c>
      <c r="E44" s="81">
        <v>0</v>
      </c>
      <c r="F44" s="9">
        <f t="shared" si="3"/>
        <v>181.01933598375612</v>
      </c>
      <c r="G44" s="6">
        <f>H44/100</f>
        <v>2.8367436239127474E-2</v>
      </c>
      <c r="H44" s="6">
        <f t="shared" si="5"/>
        <v>2.8367436239127475</v>
      </c>
      <c r="I44" s="6">
        <f t="shared" si="6"/>
        <v>98.979591836734684</v>
      </c>
      <c r="J44" s="22"/>
      <c r="K44" s="21"/>
      <c r="L44" s="21"/>
      <c r="M44" s="41" t="str">
        <f t="shared" si="7"/>
        <v/>
      </c>
      <c r="N44" s="41" t="str">
        <f t="shared" si="8"/>
        <v/>
      </c>
      <c r="O44" s="41" t="str">
        <f t="shared" si="9"/>
        <v/>
      </c>
      <c r="P44" s="41" t="str">
        <f t="shared" si="10"/>
        <v/>
      </c>
      <c r="Q44" s="41" t="str">
        <f t="shared" si="11"/>
        <v/>
      </c>
      <c r="R44" s="41" t="str">
        <f t="shared" si="12"/>
        <v/>
      </c>
      <c r="S44" s="41" t="str">
        <f t="shared" si="13"/>
        <v/>
      </c>
      <c r="T44" s="41" t="str">
        <f t="shared" si="14"/>
        <v/>
      </c>
      <c r="U44" s="41" t="str">
        <f t="shared" si="15"/>
        <v/>
      </c>
      <c r="V44" s="21"/>
      <c r="W44" s="21"/>
      <c r="X44" s="21"/>
      <c r="AA44" s="84" t="s">
        <v>83</v>
      </c>
      <c r="AD44" s="84" t="s">
        <v>84</v>
      </c>
      <c r="AF44" s="84" t="s">
        <v>85</v>
      </c>
      <c r="AG44" t="s">
        <v>87</v>
      </c>
      <c r="AH44" t="s">
        <v>86</v>
      </c>
      <c r="AI44" t="s">
        <v>87</v>
      </c>
      <c r="AL44" t="s">
        <v>88</v>
      </c>
    </row>
    <row r="45" spans="1:38">
      <c r="A45" s="21"/>
      <c r="B45" s="126" t="s">
        <v>41</v>
      </c>
      <c r="C45" s="117"/>
      <c r="D45" s="18">
        <f t="shared" si="16"/>
        <v>-7</v>
      </c>
      <c r="E45" s="81">
        <v>0</v>
      </c>
      <c r="F45" s="9">
        <f>2^(-D45)</f>
        <v>128</v>
      </c>
      <c r="G45" s="6">
        <f>H45/100</f>
        <v>0.10377127180718806</v>
      </c>
      <c r="H45" s="6">
        <f t="shared" si="5"/>
        <v>10.377127180718807</v>
      </c>
      <c r="I45" s="6">
        <f t="shared" si="6"/>
        <v>96.142848212821931</v>
      </c>
      <c r="J45" s="22"/>
      <c r="K45" s="21"/>
      <c r="L45" s="21"/>
      <c r="M45" s="41">
        <f t="shared" si="7"/>
        <v>-7.2040198069348307</v>
      </c>
      <c r="N45" s="41" t="str">
        <f t="shared" si="8"/>
        <v/>
      </c>
      <c r="O45" s="41" t="str">
        <f t="shared" si="9"/>
        <v/>
      </c>
      <c r="P45" s="41" t="str">
        <f t="shared" si="10"/>
        <v/>
      </c>
      <c r="Q45" s="41" t="str">
        <f t="shared" si="11"/>
        <v/>
      </c>
      <c r="R45" s="41" t="str">
        <f t="shared" si="12"/>
        <v/>
      </c>
      <c r="S45" s="41" t="str">
        <f t="shared" si="13"/>
        <v/>
      </c>
      <c r="T45" s="41" t="str">
        <f t="shared" si="14"/>
        <v/>
      </c>
      <c r="U45" s="41" t="str">
        <f t="shared" si="15"/>
        <v/>
      </c>
      <c r="V45" s="21"/>
      <c r="W45" s="21"/>
      <c r="X45" s="21"/>
      <c r="Z45" s="94">
        <v>1024</v>
      </c>
    </row>
    <row r="46" spans="1:38">
      <c r="A46" s="21"/>
      <c r="B46" s="126" t="s">
        <v>39</v>
      </c>
      <c r="C46" s="117"/>
      <c r="D46" s="18">
        <f t="shared" si="16"/>
        <v>-6.5</v>
      </c>
      <c r="E46" s="81">
        <v>0</v>
      </c>
      <c r="F46" s="2">
        <f t="shared" si="3"/>
        <v>90.509667991878061</v>
      </c>
      <c r="G46" s="6">
        <f t="shared" si="4"/>
        <v>0.15064526243941265</v>
      </c>
      <c r="H46" s="6">
        <f t="shared" si="5"/>
        <v>15.064526243941264</v>
      </c>
      <c r="I46" s="6">
        <f>I47+H46</f>
        <v>85.76572103210313</v>
      </c>
      <c r="J46" s="23"/>
      <c r="K46" s="21"/>
      <c r="L46" s="21"/>
      <c r="M46" s="41" t="str">
        <f t="shared" si="7"/>
        <v/>
      </c>
      <c r="N46" s="41">
        <f t="shared" si="8"/>
        <v>-6.9413947374278271</v>
      </c>
      <c r="O46" s="41">
        <f t="shared" si="9"/>
        <v>-6.642679734570712</v>
      </c>
      <c r="P46" s="41" t="str">
        <f t="shared" si="10"/>
        <v/>
      </c>
      <c r="Q46" s="41" t="str">
        <f t="shared" si="11"/>
        <v/>
      </c>
      <c r="R46" s="41" t="str">
        <f t="shared" si="12"/>
        <v/>
      </c>
      <c r="S46" s="41" t="str">
        <f t="shared" si="13"/>
        <v/>
      </c>
      <c r="T46" s="41" t="str">
        <f t="shared" si="14"/>
        <v/>
      </c>
      <c r="U46" s="41" t="str">
        <f t="shared" si="15"/>
        <v/>
      </c>
      <c r="V46" s="21"/>
      <c r="W46" s="21"/>
      <c r="X46" s="21"/>
      <c r="Z46" s="94">
        <v>724.0773439350246</v>
      </c>
    </row>
    <row r="47" spans="1:38">
      <c r="A47" s="21"/>
      <c r="B47" s="126" t="s">
        <v>40</v>
      </c>
      <c r="C47" s="117"/>
      <c r="D47" s="18">
        <f t="shared" si="16"/>
        <v>-6</v>
      </c>
      <c r="E47" s="81">
        <v>0</v>
      </c>
      <c r="F47" s="9">
        <f t="shared" si="3"/>
        <v>64</v>
      </c>
      <c r="G47" s="6">
        <f>H47/100</f>
        <v>0.13436031546276031</v>
      </c>
      <c r="H47" s="6">
        <f t="shared" si="5"/>
        <v>13.436031546276032</v>
      </c>
      <c r="I47" s="6">
        <f t="shared" si="6"/>
        <v>70.701194788161871</v>
      </c>
      <c r="J47" s="23"/>
      <c r="K47" s="21"/>
      <c r="L47" s="21"/>
      <c r="M47" s="41" t="str">
        <f t="shared" si="7"/>
        <v/>
      </c>
      <c r="N47" s="41" t="str">
        <f t="shared" si="8"/>
        <v/>
      </c>
      <c r="O47" s="41" t="str">
        <f t="shared" si="9"/>
        <v/>
      </c>
      <c r="P47" s="41" t="str">
        <f t="shared" si="10"/>
        <v/>
      </c>
      <c r="Q47" s="41" t="str">
        <f t="shared" si="11"/>
        <v/>
      </c>
      <c r="R47" s="41" t="str">
        <f t="shared" si="12"/>
        <v/>
      </c>
      <c r="S47" s="41" t="str">
        <f t="shared" si="13"/>
        <v/>
      </c>
      <c r="T47" s="41" t="str">
        <f t="shared" si="14"/>
        <v/>
      </c>
      <c r="U47" s="41" t="str">
        <f t="shared" si="15"/>
        <v/>
      </c>
      <c r="V47" s="21"/>
      <c r="W47" s="21"/>
      <c r="X47" s="21"/>
      <c r="Z47" s="94">
        <v>512</v>
      </c>
    </row>
    <row r="48" spans="1:38">
      <c r="A48" s="21"/>
      <c r="B48" s="126" t="s">
        <v>47</v>
      </c>
      <c r="C48" s="117"/>
      <c r="D48" s="18">
        <f t="shared" si="16"/>
        <v>-5.5</v>
      </c>
      <c r="E48" s="81">
        <v>0</v>
      </c>
      <c r="F48" s="8">
        <f t="shared" si="3"/>
        <v>45.254833995939045</v>
      </c>
      <c r="G48" s="6">
        <f t="shared" si="4"/>
        <v>0.11028874847578621</v>
      </c>
      <c r="H48" s="6">
        <f>(H91+H134)/2</f>
        <v>11.028874847578621</v>
      </c>
      <c r="I48" s="6">
        <f t="shared" si="6"/>
        <v>57.265163241885844</v>
      </c>
      <c r="J48" s="23"/>
      <c r="K48" s="21"/>
      <c r="L48" s="21"/>
      <c r="M48" s="41" t="str">
        <f t="shared" si="7"/>
        <v/>
      </c>
      <c r="N48" s="41" t="str">
        <f t="shared" si="8"/>
        <v/>
      </c>
      <c r="O48" s="41" t="str">
        <f t="shared" si="9"/>
        <v/>
      </c>
      <c r="P48" s="41">
        <f t="shared" si="10"/>
        <v>-5.6706298991378574</v>
      </c>
      <c r="Q48" s="41" t="str">
        <f t="shared" si="11"/>
        <v/>
      </c>
      <c r="R48" s="41" t="str">
        <f t="shared" si="12"/>
        <v/>
      </c>
      <c r="S48" s="41" t="str">
        <f t="shared" si="13"/>
        <v/>
      </c>
      <c r="T48" s="41" t="str">
        <f t="shared" si="14"/>
        <v/>
      </c>
      <c r="U48" s="41" t="str">
        <f t="shared" si="15"/>
        <v/>
      </c>
      <c r="V48" s="21"/>
      <c r="W48" s="21"/>
      <c r="X48" s="21"/>
      <c r="Z48" s="94">
        <v>362.0386719675123</v>
      </c>
    </row>
    <row r="49" spans="1:40">
      <c r="A49" s="21"/>
      <c r="B49" s="126" t="s">
        <v>47</v>
      </c>
      <c r="C49" s="117"/>
      <c r="D49" s="18">
        <f t="shared" si="16"/>
        <v>-5</v>
      </c>
      <c r="E49" s="81">
        <v>0</v>
      </c>
      <c r="F49" s="9">
        <f t="shared" si="3"/>
        <v>32</v>
      </c>
      <c r="G49" s="6">
        <f t="shared" si="4"/>
        <v>9.5481907664447016E-2</v>
      </c>
      <c r="H49" s="6">
        <f t="shared" si="5"/>
        <v>9.5481907664447014</v>
      </c>
      <c r="I49" s="6">
        <f t="shared" si="6"/>
        <v>46.236288394307223</v>
      </c>
      <c r="J49" s="23"/>
      <c r="K49" s="21"/>
      <c r="L49" s="21"/>
      <c r="M49" s="41" t="str">
        <f t="shared" si="7"/>
        <v/>
      </c>
      <c r="N49" s="41" t="str">
        <f t="shared" si="8"/>
        <v/>
      </c>
      <c r="O49" s="41" t="str">
        <f t="shared" si="9"/>
        <v/>
      </c>
      <c r="P49" s="41" t="str">
        <f t="shared" si="10"/>
        <v/>
      </c>
      <c r="Q49" s="41">
        <f t="shared" si="11"/>
        <v>-5.173430886182989</v>
      </c>
      <c r="R49" s="41" t="str">
        <f t="shared" si="12"/>
        <v/>
      </c>
      <c r="S49" s="41" t="str">
        <f t="shared" si="13"/>
        <v/>
      </c>
      <c r="T49" s="41" t="str">
        <f t="shared" si="14"/>
        <v/>
      </c>
      <c r="U49" s="41" t="str">
        <f t="shared" si="15"/>
        <v/>
      </c>
      <c r="V49" s="21"/>
      <c r="W49" s="21"/>
      <c r="X49" s="21"/>
      <c r="Z49" s="94">
        <v>256</v>
      </c>
      <c r="AN49" t="s">
        <v>91</v>
      </c>
    </row>
    <row r="50" spans="1:40">
      <c r="A50" s="21"/>
      <c r="B50" s="126" t="s">
        <v>17</v>
      </c>
      <c r="C50" s="117"/>
      <c r="D50" s="18">
        <f t="shared" si="16"/>
        <v>-4.5</v>
      </c>
      <c r="E50" s="81">
        <v>0</v>
      </c>
      <c r="F50" s="2">
        <f t="shared" si="3"/>
        <v>22.627416997969519</v>
      </c>
      <c r="G50" s="6">
        <f t="shared" si="4"/>
        <v>4.7053214753698676E-2</v>
      </c>
      <c r="H50" s="6">
        <f t="shared" si="5"/>
        <v>4.7053214753698676</v>
      </c>
      <c r="I50" s="6">
        <f t="shared" si="6"/>
        <v>36.688097627862518</v>
      </c>
      <c r="J50" s="23"/>
      <c r="K50" s="21"/>
      <c r="L50" s="21"/>
      <c r="M50" s="41" t="str">
        <f t="shared" si="7"/>
        <v/>
      </c>
      <c r="N50" s="41" t="str">
        <f t="shared" si="8"/>
        <v/>
      </c>
      <c r="O50" s="41" t="str">
        <f t="shared" si="9"/>
        <v/>
      </c>
      <c r="P50" s="41" t="str">
        <f t="shared" si="10"/>
        <v/>
      </c>
      <c r="Q50" s="41" t="str">
        <f t="shared" si="11"/>
        <v/>
      </c>
      <c r="R50" s="41">
        <f t="shared" si="12"/>
        <v>-4.8206182471592101</v>
      </c>
      <c r="S50" s="41" t="str">
        <f t="shared" si="13"/>
        <v/>
      </c>
      <c r="T50" s="41" t="str">
        <f t="shared" si="14"/>
        <v/>
      </c>
      <c r="U50" s="41" t="str">
        <f t="shared" si="15"/>
        <v/>
      </c>
      <c r="V50" s="21"/>
      <c r="W50" s="21"/>
      <c r="X50" s="21"/>
      <c r="Z50" s="94">
        <v>181.01933598375612</v>
      </c>
    </row>
    <row r="51" spans="1:40">
      <c r="A51" s="21"/>
      <c r="B51" s="126" t="s">
        <v>17</v>
      </c>
      <c r="C51" s="117"/>
      <c r="D51" s="18">
        <f t="shared" si="16"/>
        <v>-4</v>
      </c>
      <c r="E51" s="81">
        <v>0</v>
      </c>
      <c r="F51" s="9">
        <f t="shared" si="3"/>
        <v>16</v>
      </c>
      <c r="G51" s="6">
        <f t="shared" si="4"/>
        <v>2.941041380266678E-2</v>
      </c>
      <c r="H51" s="6">
        <f t="shared" si="5"/>
        <v>2.9410413802666779</v>
      </c>
      <c r="I51" s="6">
        <f t="shared" si="6"/>
        <v>31.982776152492651</v>
      </c>
      <c r="J51" s="23"/>
      <c r="K51" s="21"/>
      <c r="L51" s="21"/>
      <c r="M51" s="41" t="str">
        <f t="shared" si="7"/>
        <v/>
      </c>
      <c r="N51" s="41" t="str">
        <f t="shared" si="8"/>
        <v/>
      </c>
      <c r="O51" s="41" t="str">
        <f t="shared" si="9"/>
        <v/>
      </c>
      <c r="P51" s="41" t="str">
        <f t="shared" si="10"/>
        <v/>
      </c>
      <c r="Q51" s="41" t="str">
        <f t="shared" si="11"/>
        <v/>
      </c>
      <c r="R51" s="41" t="str">
        <f t="shared" si="12"/>
        <v/>
      </c>
      <c r="S51" s="41" t="str">
        <f t="shared" si="13"/>
        <v/>
      </c>
      <c r="T51" s="41" t="str">
        <f t="shared" si="14"/>
        <v/>
      </c>
      <c r="U51" s="41" t="str">
        <f t="shared" si="15"/>
        <v/>
      </c>
      <c r="V51" s="21"/>
      <c r="W51" s="21"/>
      <c r="X51" s="21"/>
      <c r="Z51" s="94">
        <v>128</v>
      </c>
    </row>
    <row r="52" spans="1:40">
      <c r="A52" s="21"/>
      <c r="B52" s="126" t="s">
        <v>43</v>
      </c>
      <c r="C52" s="117"/>
      <c r="D52" s="18">
        <f t="shared" si="16"/>
        <v>-3.5</v>
      </c>
      <c r="E52" s="81">
        <v>0</v>
      </c>
      <c r="F52" s="2">
        <f t="shared" si="3"/>
        <v>11.313708498984759</v>
      </c>
      <c r="G52" s="6">
        <f t="shared" si="4"/>
        <v>3.1537345996909535E-2</v>
      </c>
      <c r="H52" s="6">
        <f t="shared" si="5"/>
        <v>3.1537345996909534</v>
      </c>
      <c r="I52" s="6">
        <f t="shared" si="6"/>
        <v>29.041734772225972</v>
      </c>
      <c r="J52" s="23"/>
      <c r="K52" s="21"/>
      <c r="L52" s="21"/>
      <c r="M52" s="41" t="str">
        <f t="shared" si="7"/>
        <v/>
      </c>
      <c r="N52" s="41" t="str">
        <f t="shared" si="8"/>
        <v/>
      </c>
      <c r="O52" s="41" t="str">
        <f t="shared" si="9"/>
        <v/>
      </c>
      <c r="P52" s="41" t="str">
        <f t="shared" si="10"/>
        <v/>
      </c>
      <c r="Q52" s="41" t="str">
        <f t="shared" si="11"/>
        <v/>
      </c>
      <c r="R52" s="41" t="str">
        <f t="shared" si="12"/>
        <v/>
      </c>
      <c r="S52" s="41" t="str">
        <f t="shared" si="13"/>
        <v/>
      </c>
      <c r="T52" s="41" t="str">
        <f t="shared" si="14"/>
        <v/>
      </c>
      <c r="U52" s="41" t="str">
        <f t="shared" si="15"/>
        <v/>
      </c>
      <c r="V52" s="21"/>
      <c r="W52" s="21"/>
      <c r="X52" s="21"/>
      <c r="Z52" s="94">
        <v>90.509667991878061</v>
      </c>
    </row>
    <row r="53" spans="1:40">
      <c r="A53" s="21"/>
      <c r="B53" s="126" t="s">
        <v>43</v>
      </c>
      <c r="C53" s="117"/>
      <c r="D53" s="18">
        <f t="shared" si="16"/>
        <v>-3</v>
      </c>
      <c r="E53" s="81">
        <v>0</v>
      </c>
      <c r="F53" s="9">
        <f t="shared" si="3"/>
        <v>8</v>
      </c>
      <c r="G53" s="6">
        <f t="shared" si="4"/>
        <v>2.3268318745643449E-2</v>
      </c>
      <c r="H53" s="6">
        <f t="shared" si="5"/>
        <v>2.3268318745643448</v>
      </c>
      <c r="I53" s="6">
        <f t="shared" si="6"/>
        <v>25.888000172535019</v>
      </c>
      <c r="J53" s="23"/>
      <c r="K53" s="21"/>
      <c r="L53" s="21"/>
      <c r="M53" s="41" t="str">
        <f t="shared" si="7"/>
        <v/>
      </c>
      <c r="N53" s="41" t="str">
        <f t="shared" si="8"/>
        <v/>
      </c>
      <c r="O53" s="41" t="str">
        <f t="shared" si="9"/>
        <v/>
      </c>
      <c r="P53" s="41" t="str">
        <f t="shared" si="10"/>
        <v/>
      </c>
      <c r="Q53" s="41" t="str">
        <f t="shared" si="11"/>
        <v/>
      </c>
      <c r="R53" s="41" t="str">
        <f t="shared" si="12"/>
        <v/>
      </c>
      <c r="S53" s="41">
        <f t="shared" si="13"/>
        <v>-3.309182566595775</v>
      </c>
      <c r="T53" s="41" t="str">
        <f t="shared" si="14"/>
        <v/>
      </c>
      <c r="U53" s="41" t="str">
        <f t="shared" si="15"/>
        <v/>
      </c>
      <c r="V53" s="21"/>
      <c r="W53" s="21"/>
      <c r="X53" s="21"/>
      <c r="Z53" s="94">
        <v>64</v>
      </c>
    </row>
    <row r="54" spans="1:40">
      <c r="A54" s="21"/>
      <c r="B54" s="126" t="s">
        <v>16</v>
      </c>
      <c r="C54" s="117"/>
      <c r="D54" s="18">
        <f t="shared" si="16"/>
        <v>-2.5</v>
      </c>
      <c r="E54" s="81">
        <v>0</v>
      </c>
      <c r="F54" s="8">
        <f t="shared" si="3"/>
        <v>5.6568542494923806</v>
      </c>
      <c r="G54" s="6">
        <f t="shared" si="4"/>
        <v>1.8552535649795695E-2</v>
      </c>
      <c r="H54" s="6">
        <f t="shared" si="5"/>
        <v>1.8552535649795696</v>
      </c>
      <c r="I54" s="6">
        <f t="shared" si="6"/>
        <v>23.561168297970674</v>
      </c>
      <c r="J54" s="23"/>
      <c r="K54" s="21"/>
      <c r="L54" s="21"/>
      <c r="M54" s="41" t="str">
        <f t="shared" si="7"/>
        <v/>
      </c>
      <c r="N54" s="41" t="str">
        <f t="shared" si="8"/>
        <v/>
      </c>
      <c r="O54" s="41" t="str">
        <f t="shared" si="9"/>
        <v/>
      </c>
      <c r="P54" s="41" t="str">
        <f t="shared" si="10"/>
        <v/>
      </c>
      <c r="Q54" s="41" t="str">
        <f t="shared" si="11"/>
        <v/>
      </c>
      <c r="R54" s="41" t="str">
        <f t="shared" si="12"/>
        <v/>
      </c>
      <c r="S54" s="41" t="str">
        <f t="shared" si="13"/>
        <v/>
      </c>
      <c r="T54" s="41" t="str">
        <f t="shared" si="14"/>
        <v/>
      </c>
      <c r="U54" s="41" t="str">
        <f t="shared" si="15"/>
        <v/>
      </c>
      <c r="V54" s="21"/>
      <c r="W54" s="21"/>
      <c r="X54" s="21"/>
      <c r="Z54" s="94">
        <v>45.254833995939045</v>
      </c>
    </row>
    <row r="55" spans="1:40">
      <c r="A55" s="21"/>
      <c r="B55" s="126" t="s">
        <v>16</v>
      </c>
      <c r="C55" s="117"/>
      <c r="D55" s="18">
        <f t="shared" si="16"/>
        <v>-2</v>
      </c>
      <c r="E55" s="81">
        <v>0</v>
      </c>
      <c r="F55" s="9">
        <f t="shared" si="3"/>
        <v>4</v>
      </c>
      <c r="G55" s="6">
        <f t="shared" si="4"/>
        <v>3.6008580921367328E-2</v>
      </c>
      <c r="H55" s="6">
        <f t="shared" si="5"/>
        <v>3.600858092136733</v>
      </c>
      <c r="I55" s="6">
        <f t="shared" si="6"/>
        <v>21.705914732991104</v>
      </c>
      <c r="J55" s="23"/>
      <c r="K55" s="21"/>
      <c r="L55" s="21"/>
      <c r="M55" s="41" t="str">
        <f t="shared" si="7"/>
        <v/>
      </c>
      <c r="N55" s="41" t="str">
        <f t="shared" si="8"/>
        <v/>
      </c>
      <c r="O55" s="41" t="str">
        <f t="shared" si="9"/>
        <v/>
      </c>
      <c r="P55" s="41" t="str">
        <f t="shared" si="10"/>
        <v/>
      </c>
      <c r="Q55" s="41" t="str">
        <f t="shared" si="11"/>
        <v/>
      </c>
      <c r="R55" s="41" t="str">
        <f t="shared" si="12"/>
        <v/>
      </c>
      <c r="S55" s="41" t="str">
        <f t="shared" si="13"/>
        <v/>
      </c>
      <c r="T55" s="41" t="str">
        <f t="shared" si="14"/>
        <v/>
      </c>
      <c r="U55" s="41" t="str">
        <f t="shared" si="15"/>
        <v/>
      </c>
      <c r="V55" s="21"/>
      <c r="W55" s="21"/>
      <c r="X55" s="21"/>
      <c r="Z55" s="94">
        <v>32</v>
      </c>
    </row>
    <row r="56" spans="1:40">
      <c r="A56" s="21"/>
      <c r="B56" s="126" t="s">
        <v>46</v>
      </c>
      <c r="C56" s="117"/>
      <c r="D56" s="18">
        <f t="shared" si="16"/>
        <v>-1.5</v>
      </c>
      <c r="E56" s="81">
        <v>0</v>
      </c>
      <c r="F56" s="8">
        <f>2^(-D56)</f>
        <v>2.8284271247461898</v>
      </c>
      <c r="G56" s="6">
        <f t="shared" si="4"/>
        <v>2.6246771918645016E-2</v>
      </c>
      <c r="H56" s="6">
        <f t="shared" si="5"/>
        <v>2.6246771918645018</v>
      </c>
      <c r="I56" s="6">
        <f t="shared" si="6"/>
        <v>18.105056640854372</v>
      </c>
      <c r="J56" s="23"/>
      <c r="K56" s="21"/>
      <c r="L56" s="21"/>
      <c r="M56" s="41" t="str">
        <f t="shared" si="7"/>
        <v/>
      </c>
      <c r="N56" s="41" t="str">
        <f t="shared" si="8"/>
        <v/>
      </c>
      <c r="O56" s="41" t="str">
        <f t="shared" si="9"/>
        <v/>
      </c>
      <c r="P56" s="41" t="str">
        <f t="shared" si="10"/>
        <v/>
      </c>
      <c r="Q56" s="41" t="str">
        <f t="shared" si="11"/>
        <v/>
      </c>
      <c r="R56" s="41" t="str">
        <f t="shared" si="12"/>
        <v/>
      </c>
      <c r="S56" s="41" t="str">
        <f t="shared" si="13"/>
        <v/>
      </c>
      <c r="T56" s="41">
        <f t="shared" si="14"/>
        <v>-1.5989875159925866</v>
      </c>
      <c r="U56" s="41" t="str">
        <f t="shared" si="15"/>
        <v/>
      </c>
      <c r="V56" s="21"/>
      <c r="W56" s="21"/>
      <c r="X56" s="21"/>
      <c r="Z56" s="94">
        <v>22.627416997969519</v>
      </c>
    </row>
    <row r="57" spans="1:40">
      <c r="A57" s="21"/>
      <c r="B57" s="126" t="s">
        <v>46</v>
      </c>
      <c r="C57" s="117"/>
      <c r="D57" s="18">
        <f t="shared" si="16"/>
        <v>-1</v>
      </c>
      <c r="E57" s="81">
        <v>0</v>
      </c>
      <c r="F57" s="9">
        <f t="shared" si="3"/>
        <v>2</v>
      </c>
      <c r="G57" s="6">
        <f t="shared" si="4"/>
        <v>4.3346239199922768E-2</v>
      </c>
      <c r="H57" s="6">
        <f t="shared" si="5"/>
        <v>4.3346239199922767</v>
      </c>
      <c r="I57" s="6">
        <f t="shared" si="6"/>
        <v>15.48037944898987</v>
      </c>
      <c r="J57" s="23"/>
      <c r="K57" s="21"/>
      <c r="L57" s="21"/>
      <c r="M57" s="41" t="str">
        <f t="shared" si="7"/>
        <v/>
      </c>
      <c r="N57" s="41" t="str">
        <f t="shared" si="8"/>
        <v/>
      </c>
      <c r="O57" s="41" t="str">
        <f t="shared" si="9"/>
        <v/>
      </c>
      <c r="P57" s="41" t="str">
        <f t="shared" si="10"/>
        <v/>
      </c>
      <c r="Q57" s="41" t="str">
        <f t="shared" si="11"/>
        <v/>
      </c>
      <c r="R57" s="41" t="str">
        <f t="shared" si="12"/>
        <v/>
      </c>
      <c r="S57" s="41" t="str">
        <f t="shared" si="13"/>
        <v/>
      </c>
      <c r="T57" s="41" t="str">
        <f t="shared" si="14"/>
        <v/>
      </c>
      <c r="U57" s="41" t="str">
        <f t="shared" si="15"/>
        <v/>
      </c>
      <c r="V57" s="21"/>
      <c r="W57" s="21"/>
      <c r="X57" s="21"/>
      <c r="Z57" s="94">
        <v>16</v>
      </c>
      <c r="AA57">
        <v>316</v>
      </c>
      <c r="AB57">
        <f>AA57-$AD$41</f>
        <v>298</v>
      </c>
      <c r="AN57">
        <f>AB57*8</f>
        <v>2384</v>
      </c>
    </row>
    <row r="58" spans="1:40">
      <c r="A58" s="21"/>
      <c r="B58" s="126" t="s">
        <v>45</v>
      </c>
      <c r="C58" s="117"/>
      <c r="D58" s="18">
        <f t="shared" si="16"/>
        <v>-0.5</v>
      </c>
      <c r="E58" s="81">
        <v>0</v>
      </c>
      <c r="F58" s="8">
        <f>2^(-D58)</f>
        <v>1.4142135623730951</v>
      </c>
      <c r="G58" s="6">
        <f t="shared" si="4"/>
        <v>2.7376286577971757E-2</v>
      </c>
      <c r="H58" s="6">
        <f t="shared" si="5"/>
        <v>2.7376286577971758</v>
      </c>
      <c r="I58" s="6">
        <f>I59+H58</f>
        <v>11.145755528997594</v>
      </c>
      <c r="J58" s="23"/>
      <c r="K58" s="21"/>
      <c r="L58" s="21"/>
      <c r="M58" s="41" t="str">
        <f t="shared" si="7"/>
        <v/>
      </c>
      <c r="N58" s="41" t="str">
        <f t="shared" si="8"/>
        <v/>
      </c>
      <c r="O58" s="41" t="str">
        <f t="shared" si="9"/>
        <v/>
      </c>
      <c r="P58" s="41" t="str">
        <f t="shared" si="10"/>
        <v/>
      </c>
      <c r="Q58" s="41" t="str">
        <f t="shared" si="11"/>
        <v/>
      </c>
      <c r="R58" s="41" t="str">
        <f t="shared" si="12"/>
        <v/>
      </c>
      <c r="S58" s="41" t="str">
        <f t="shared" si="13"/>
        <v/>
      </c>
      <c r="T58" s="41" t="str">
        <f t="shared" si="14"/>
        <v/>
      </c>
      <c r="U58" s="41">
        <f t="shared" si="15"/>
        <v>-0.7907394186325617</v>
      </c>
      <c r="V58" s="21"/>
      <c r="W58" s="21"/>
      <c r="X58" s="21"/>
      <c r="Z58" s="94">
        <v>11.313708498984759</v>
      </c>
      <c r="AA58">
        <v>692</v>
      </c>
      <c r="AB58">
        <f t="shared" ref="AB58:AB63" si="17">AA58-$AD$41</f>
        <v>674</v>
      </c>
      <c r="AD58">
        <v>0</v>
      </c>
      <c r="AE58">
        <f>AD58-$AD$41</f>
        <v>-18</v>
      </c>
      <c r="AN58">
        <f t="shared" ref="AN58:AN63" si="18">AB58*8</f>
        <v>5392</v>
      </c>
    </row>
    <row r="59" spans="1:40">
      <c r="A59" s="21"/>
      <c r="B59" s="126" t="s">
        <v>45</v>
      </c>
      <c r="C59" s="117"/>
      <c r="D59" s="18">
        <f t="shared" si="16"/>
        <v>0</v>
      </c>
      <c r="E59" s="81">
        <v>0</v>
      </c>
      <c r="F59" s="9">
        <f t="shared" si="3"/>
        <v>1</v>
      </c>
      <c r="G59" s="6">
        <f t="shared" si="4"/>
        <v>2.0883881404414842E-2</v>
      </c>
      <c r="H59" s="6">
        <f t="shared" si="5"/>
        <v>2.0883881404414844</v>
      </c>
      <c r="I59" s="6">
        <f t="shared" si="6"/>
        <v>8.4081268712004178</v>
      </c>
      <c r="J59" s="24"/>
      <c r="K59" s="21"/>
      <c r="L59" s="21"/>
      <c r="M59" s="41" t="str">
        <f t="shared" si="7"/>
        <v/>
      </c>
      <c r="N59" s="41" t="str">
        <f t="shared" si="8"/>
        <v/>
      </c>
      <c r="O59" s="41" t="str">
        <f t="shared" si="9"/>
        <v/>
      </c>
      <c r="P59" s="41" t="str">
        <f t="shared" si="10"/>
        <v/>
      </c>
      <c r="Q59" s="41" t="str">
        <f t="shared" si="11"/>
        <v/>
      </c>
      <c r="R59" s="41" t="str">
        <f t="shared" si="12"/>
        <v/>
      </c>
      <c r="S59" s="41" t="str">
        <f t="shared" si="13"/>
        <v/>
      </c>
      <c r="T59" s="41" t="str">
        <f t="shared" si="14"/>
        <v/>
      </c>
      <c r="U59" s="41" t="str">
        <f t="shared" si="15"/>
        <v/>
      </c>
      <c r="V59" s="21"/>
      <c r="W59" s="21"/>
      <c r="X59" s="21"/>
      <c r="Z59" s="94">
        <v>8</v>
      </c>
      <c r="AA59">
        <v>562</v>
      </c>
      <c r="AB59">
        <f t="shared" si="17"/>
        <v>544</v>
      </c>
      <c r="AD59">
        <v>0</v>
      </c>
      <c r="AE59">
        <f t="shared" ref="AE59:AE63" si="19">AD59-$AD$41</f>
        <v>-18</v>
      </c>
      <c r="AN59">
        <f t="shared" si="18"/>
        <v>4352</v>
      </c>
    </row>
    <row r="60" spans="1:40">
      <c r="A60" s="21"/>
      <c r="B60" s="126" t="s">
        <v>18</v>
      </c>
      <c r="C60" s="117"/>
      <c r="D60" s="18">
        <f t="shared" si="16"/>
        <v>0.5</v>
      </c>
      <c r="E60" s="81">
        <v>0</v>
      </c>
      <c r="F60" s="8">
        <f t="shared" si="3"/>
        <v>0.70710678118654746</v>
      </c>
      <c r="G60" s="6">
        <f t="shared" si="4"/>
        <v>2.5854035710368293E-2</v>
      </c>
      <c r="H60" s="6">
        <f t="shared" si="5"/>
        <v>2.5854035710368293</v>
      </c>
      <c r="I60" s="6">
        <f t="shared" si="6"/>
        <v>6.3197387307589334</v>
      </c>
      <c r="J60" s="24"/>
      <c r="K60" s="21"/>
      <c r="L60" s="21"/>
      <c r="M60" s="41" t="str">
        <f t="shared" si="7"/>
        <v/>
      </c>
      <c r="N60" s="41" t="str">
        <f t="shared" si="8"/>
        <v/>
      </c>
      <c r="O60" s="41" t="str">
        <f t="shared" si="9"/>
        <v/>
      </c>
      <c r="P60" s="41" t="str">
        <f t="shared" si="10"/>
        <v/>
      </c>
      <c r="Q60" s="41" t="str">
        <f t="shared" si="11"/>
        <v/>
      </c>
      <c r="R60" s="41" t="str">
        <f t="shared" si="12"/>
        <v/>
      </c>
      <c r="S60" s="41" t="str">
        <f t="shared" si="13"/>
        <v/>
      </c>
      <c r="T60" s="41" t="str">
        <f t="shared" si="14"/>
        <v/>
      </c>
      <c r="U60" s="41" t="str">
        <f t="shared" si="15"/>
        <v/>
      </c>
      <c r="V60" s="21"/>
      <c r="W60" s="21"/>
      <c r="X60" s="21"/>
      <c r="Z60" s="94">
        <v>5.6568542494923806</v>
      </c>
      <c r="AA60">
        <v>400</v>
      </c>
      <c r="AB60">
        <f t="shared" si="17"/>
        <v>382</v>
      </c>
      <c r="AD60">
        <v>0</v>
      </c>
      <c r="AE60">
        <f t="shared" si="19"/>
        <v>-18</v>
      </c>
      <c r="AN60">
        <f t="shared" si="18"/>
        <v>3056</v>
      </c>
    </row>
    <row r="61" spans="1:40">
      <c r="A61" s="21"/>
      <c r="B61" s="126" t="s">
        <v>18</v>
      </c>
      <c r="C61" s="117"/>
      <c r="D61" s="18">
        <f t="shared" si="16"/>
        <v>1</v>
      </c>
      <c r="E61" s="81">
        <v>0</v>
      </c>
      <c r="F61" s="2">
        <f t="shared" si="3"/>
        <v>0.5</v>
      </c>
      <c r="G61" s="6">
        <f t="shared" si="4"/>
        <v>1.7991122871050123E-2</v>
      </c>
      <c r="H61" s="6">
        <f t="shared" si="5"/>
        <v>1.7991122871050123</v>
      </c>
      <c r="I61" s="6">
        <f t="shared" si="6"/>
        <v>3.7343351597221042</v>
      </c>
      <c r="J61" s="25"/>
      <c r="K61" s="21"/>
      <c r="L61" s="21"/>
      <c r="M61" s="41" t="str">
        <f t="shared" si="7"/>
        <v/>
      </c>
      <c r="N61" s="41" t="str">
        <f t="shared" si="8"/>
        <v/>
      </c>
      <c r="O61" s="41" t="str">
        <f t="shared" si="9"/>
        <v/>
      </c>
      <c r="P61" s="41" t="str">
        <f t="shared" si="10"/>
        <v/>
      </c>
      <c r="Q61" s="41" t="str">
        <f t="shared" si="11"/>
        <v/>
      </c>
      <c r="R61" s="41" t="str">
        <f t="shared" si="12"/>
        <v/>
      </c>
      <c r="S61" s="41" t="str">
        <f t="shared" si="13"/>
        <v/>
      </c>
      <c r="T61" s="41" t="str">
        <f t="shared" si="14"/>
        <v/>
      </c>
      <c r="U61" s="41" t="str">
        <f t="shared" si="15"/>
        <v/>
      </c>
      <c r="V61" s="21"/>
      <c r="W61" s="21"/>
      <c r="X61" s="21"/>
      <c r="Z61" s="94">
        <v>4</v>
      </c>
      <c r="AA61">
        <v>592</v>
      </c>
      <c r="AB61">
        <f t="shared" si="17"/>
        <v>574</v>
      </c>
      <c r="AD61">
        <v>0</v>
      </c>
      <c r="AE61">
        <f t="shared" si="19"/>
        <v>-18</v>
      </c>
      <c r="AN61">
        <f t="shared" si="18"/>
        <v>4592</v>
      </c>
    </row>
    <row r="62" spans="1:40">
      <c r="A62" s="21"/>
      <c r="B62" s="126" t="s">
        <v>44</v>
      </c>
      <c r="C62" s="117"/>
      <c r="D62" s="18">
        <f t="shared" si="16"/>
        <v>1.5</v>
      </c>
      <c r="E62" s="81">
        <v>0</v>
      </c>
      <c r="F62" s="8">
        <f t="shared" si="3"/>
        <v>0.35355339059327379</v>
      </c>
      <c r="G62" s="6">
        <f t="shared" si="4"/>
        <v>5.1517878520181961E-3</v>
      </c>
      <c r="H62" s="6">
        <f t="shared" si="5"/>
        <v>0.51517878520181959</v>
      </c>
      <c r="I62" s="6">
        <f t="shared" si="6"/>
        <v>1.9352228726170919</v>
      </c>
      <c r="J62" s="25"/>
      <c r="K62" s="21"/>
      <c r="L62" s="21"/>
      <c r="M62" s="41" t="str">
        <f t="shared" si="7"/>
        <v/>
      </c>
      <c r="N62" s="41" t="str">
        <f t="shared" si="8"/>
        <v/>
      </c>
      <c r="O62" s="41" t="str">
        <f t="shared" si="9"/>
        <v/>
      </c>
      <c r="P62" s="41" t="str">
        <f t="shared" si="10"/>
        <v/>
      </c>
      <c r="Q62" s="41" t="str">
        <f t="shared" si="11"/>
        <v/>
      </c>
      <c r="R62" s="41" t="str">
        <f t="shared" si="12"/>
        <v/>
      </c>
      <c r="S62" s="41" t="str">
        <f t="shared" si="13"/>
        <v/>
      </c>
      <c r="T62" s="41" t="str">
        <f t="shared" si="14"/>
        <v/>
      </c>
      <c r="U62" s="41" t="str">
        <f t="shared" si="15"/>
        <v/>
      </c>
      <c r="V62" s="21"/>
      <c r="W62" s="21"/>
      <c r="X62" s="21"/>
      <c r="Z62" s="94">
        <v>2.8284271247461898</v>
      </c>
      <c r="AA62">
        <v>248</v>
      </c>
      <c r="AB62">
        <f t="shared" si="17"/>
        <v>230</v>
      </c>
      <c r="AD62">
        <v>0</v>
      </c>
      <c r="AE62">
        <f t="shared" si="19"/>
        <v>-18</v>
      </c>
      <c r="AN62">
        <f t="shared" si="18"/>
        <v>1840</v>
      </c>
    </row>
    <row r="63" spans="1:40">
      <c r="A63" s="21"/>
      <c r="B63" s="126" t="s">
        <v>44</v>
      </c>
      <c r="C63" s="117"/>
      <c r="D63" s="18">
        <f t="shared" si="16"/>
        <v>2</v>
      </c>
      <c r="E63" s="81">
        <v>0</v>
      </c>
      <c r="F63" s="11">
        <f t="shared" si="3"/>
        <v>0.25</v>
      </c>
      <c r="G63" s="6">
        <f t="shared" si="4"/>
        <v>3.9464015917703493E-3</v>
      </c>
      <c r="H63" s="6">
        <f t="shared" si="5"/>
        <v>0.39464015917703493</v>
      </c>
      <c r="I63" s="6">
        <f t="shared" si="6"/>
        <v>1.4200440874152722</v>
      </c>
      <c r="J63" s="25"/>
      <c r="K63" s="21"/>
      <c r="L63" s="21"/>
      <c r="M63" s="41" t="str">
        <f t="shared" si="7"/>
        <v/>
      </c>
      <c r="N63" s="41" t="str">
        <f t="shared" si="8"/>
        <v/>
      </c>
      <c r="O63" s="41" t="str">
        <f t="shared" si="9"/>
        <v/>
      </c>
      <c r="P63" s="41" t="str">
        <f t="shared" si="10"/>
        <v/>
      </c>
      <c r="Q63" s="41" t="str">
        <f t="shared" si="11"/>
        <v/>
      </c>
      <c r="R63" s="41" t="str">
        <f t="shared" si="12"/>
        <v/>
      </c>
      <c r="S63" s="41" t="str">
        <f t="shared" si="13"/>
        <v/>
      </c>
      <c r="T63" s="41" t="str">
        <f t="shared" si="14"/>
        <v/>
      </c>
      <c r="U63" s="41" t="str">
        <f t="shared" si="15"/>
        <v/>
      </c>
      <c r="V63" s="21"/>
      <c r="W63" s="21"/>
      <c r="X63" s="21"/>
      <c r="Z63" s="94">
        <v>2</v>
      </c>
      <c r="AA63">
        <v>542</v>
      </c>
      <c r="AB63">
        <f t="shared" si="17"/>
        <v>524</v>
      </c>
      <c r="AD63">
        <v>0</v>
      </c>
      <c r="AE63">
        <f t="shared" si="19"/>
        <v>-18</v>
      </c>
      <c r="AN63">
        <f t="shared" si="18"/>
        <v>4192</v>
      </c>
    </row>
    <row r="64" spans="1:40">
      <c r="A64" s="21"/>
      <c r="B64" s="126" t="s">
        <v>19</v>
      </c>
      <c r="C64" s="117"/>
      <c r="D64" s="18">
        <f t="shared" si="16"/>
        <v>2.5</v>
      </c>
      <c r="E64" s="81">
        <v>0</v>
      </c>
      <c r="F64" s="11">
        <f t="shared" si="3"/>
        <v>0.17677669529663687</v>
      </c>
      <c r="G64" s="6">
        <f t="shared" si="4"/>
        <v>3.2528916886140537E-3</v>
      </c>
      <c r="H64" s="6">
        <f t="shared" si="5"/>
        <v>0.32528916886140535</v>
      </c>
      <c r="I64" s="6">
        <f t="shared" si="6"/>
        <v>1.0254039282382372</v>
      </c>
      <c r="J64" s="25"/>
      <c r="K64" s="21"/>
      <c r="L64" s="21"/>
      <c r="M64" s="41" t="str">
        <f t="shared" si="7"/>
        <v/>
      </c>
      <c r="N64" s="41" t="str">
        <f t="shared" si="8"/>
        <v/>
      </c>
      <c r="O64" s="41" t="str">
        <f t="shared" si="9"/>
        <v/>
      </c>
      <c r="P64" s="41" t="str">
        <f t="shared" si="10"/>
        <v/>
      </c>
      <c r="Q64" s="41" t="str">
        <f t="shared" si="11"/>
        <v/>
      </c>
      <c r="R64" s="41" t="str">
        <f t="shared" si="12"/>
        <v/>
      </c>
      <c r="S64" s="41" t="str">
        <f t="shared" si="13"/>
        <v/>
      </c>
      <c r="T64" s="41" t="str">
        <f t="shared" si="14"/>
        <v/>
      </c>
      <c r="U64" s="41" t="str">
        <f t="shared" si="15"/>
        <v/>
      </c>
      <c r="V64" s="21"/>
      <c r="W64" s="21"/>
      <c r="X64" s="21"/>
      <c r="Z64" s="94">
        <v>1.4142135623730951</v>
      </c>
      <c r="AF64">
        <v>440</v>
      </c>
      <c r="AG64">
        <f>AF64-$AD$41</f>
        <v>422</v>
      </c>
      <c r="AN64">
        <f>AG64*8</f>
        <v>3376</v>
      </c>
    </row>
    <row r="65" spans="1:40">
      <c r="A65" s="21"/>
      <c r="B65" s="126" t="s">
        <v>19</v>
      </c>
      <c r="C65" s="117"/>
      <c r="D65" s="18">
        <f t="shared" si="16"/>
        <v>3</v>
      </c>
      <c r="E65" s="81">
        <v>0</v>
      </c>
      <c r="F65" s="11">
        <f t="shared" si="3"/>
        <v>0.125</v>
      </c>
      <c r="G65" s="6">
        <f t="shared" si="4"/>
        <v>1.6016776334800162E-3</v>
      </c>
      <c r="H65" s="6">
        <f t="shared" si="5"/>
        <v>0.16016776334800162</v>
      </c>
      <c r="I65" s="6">
        <f t="shared" si="6"/>
        <v>0.70011475937683187</v>
      </c>
      <c r="J65" s="25"/>
      <c r="K65" s="21"/>
      <c r="L65" s="21"/>
      <c r="M65" s="41" t="str">
        <f t="shared" si="7"/>
        <v/>
      </c>
      <c r="N65" s="41" t="str">
        <f t="shared" si="8"/>
        <v/>
      </c>
      <c r="O65" s="41" t="str">
        <f t="shared" si="9"/>
        <v/>
      </c>
      <c r="P65" s="41" t="str">
        <f t="shared" si="10"/>
        <v/>
      </c>
      <c r="Q65" s="41" t="str">
        <f t="shared" si="11"/>
        <v/>
      </c>
      <c r="R65" s="41" t="str">
        <f t="shared" si="12"/>
        <v/>
      </c>
      <c r="S65" s="41" t="str">
        <f t="shared" si="13"/>
        <v/>
      </c>
      <c r="T65" s="41" t="str">
        <f t="shared" si="14"/>
        <v/>
      </c>
      <c r="U65" s="41" t="str">
        <f t="shared" si="15"/>
        <v/>
      </c>
      <c r="V65" s="21"/>
      <c r="W65" s="21"/>
      <c r="X65" s="21"/>
      <c r="Z65" s="94">
        <v>1</v>
      </c>
      <c r="AD65" s="84"/>
      <c r="AF65">
        <v>276</v>
      </c>
      <c r="AG65">
        <f t="shared" ref="AG65:AG74" si="20">AF65-$AD$41</f>
        <v>258</v>
      </c>
      <c r="AH65">
        <v>251</v>
      </c>
      <c r="AI65">
        <f>AH65-AD41</f>
        <v>233</v>
      </c>
      <c r="AL65">
        <f>AG65+AI65</f>
        <v>491</v>
      </c>
      <c r="AN65">
        <f t="shared" ref="AN65" si="21">AF65*8</f>
        <v>2208</v>
      </c>
    </row>
    <row r="66" spans="1:40">
      <c r="A66" s="21"/>
      <c r="B66" s="126" t="s">
        <v>48</v>
      </c>
      <c r="C66" s="117"/>
      <c r="D66" s="18">
        <f t="shared" si="16"/>
        <v>3.5</v>
      </c>
      <c r="E66" s="81">
        <v>0</v>
      </c>
      <c r="F66" s="11">
        <f t="shared" si="3"/>
        <v>8.8388347648318447E-2</v>
      </c>
      <c r="G66" s="6">
        <f t="shared" si="4"/>
        <v>1.8163354606474411E-3</v>
      </c>
      <c r="H66" s="6">
        <f t="shared" si="5"/>
        <v>0.18163354606474411</v>
      </c>
      <c r="I66" s="6">
        <f t="shared" si="6"/>
        <v>0.53994699602883023</v>
      </c>
      <c r="J66" s="25"/>
      <c r="K66" s="21"/>
      <c r="L66" s="21"/>
      <c r="M66" s="41" t="str">
        <f t="shared" si="7"/>
        <v/>
      </c>
      <c r="N66" s="41" t="str">
        <f t="shared" si="8"/>
        <v/>
      </c>
      <c r="O66" s="41" t="str">
        <f t="shared" si="9"/>
        <v/>
      </c>
      <c r="P66" s="41" t="str">
        <f t="shared" si="10"/>
        <v/>
      </c>
      <c r="Q66" s="41" t="str">
        <f t="shared" si="11"/>
        <v/>
      </c>
      <c r="R66" s="41" t="str">
        <f t="shared" si="12"/>
        <v/>
      </c>
      <c r="S66" s="41" t="str">
        <f t="shared" si="13"/>
        <v/>
      </c>
      <c r="T66" s="41" t="str">
        <f t="shared" si="14"/>
        <v/>
      </c>
      <c r="U66" s="41" t="str">
        <f t="shared" si="15"/>
        <v/>
      </c>
      <c r="V66" s="21"/>
      <c r="W66" s="21"/>
      <c r="X66" s="21"/>
      <c r="Z66" s="94">
        <v>0.70710678118654746</v>
      </c>
      <c r="AF66">
        <v>300</v>
      </c>
      <c r="AG66">
        <f t="shared" si="20"/>
        <v>282</v>
      </c>
      <c r="AH66">
        <v>313</v>
      </c>
      <c r="AI66">
        <f>AH66-AD41</f>
        <v>295</v>
      </c>
      <c r="AL66">
        <f t="shared" ref="AL66:AL74" si="22">AG66+AI66</f>
        <v>577</v>
      </c>
      <c r="AN66">
        <f>AL66*8</f>
        <v>4616</v>
      </c>
    </row>
    <row r="67" spans="1:40">
      <c r="A67" s="21"/>
      <c r="B67" s="126" t="s">
        <v>48</v>
      </c>
      <c r="C67" s="117"/>
      <c r="D67" s="18">
        <f t="shared" si="16"/>
        <v>4</v>
      </c>
      <c r="E67" s="81">
        <v>0</v>
      </c>
      <c r="F67" s="11">
        <f t="shared" si="3"/>
        <v>6.25E-2</v>
      </c>
      <c r="G67" s="6">
        <f t="shared" si="4"/>
        <v>1.552141211825995E-3</v>
      </c>
      <c r="H67" s="6">
        <f t="shared" si="5"/>
        <v>0.1552141211825995</v>
      </c>
      <c r="I67" s="6">
        <f t="shared" si="6"/>
        <v>0.35831344996408609</v>
      </c>
      <c r="J67" s="25"/>
      <c r="K67" s="21"/>
      <c r="L67" s="21"/>
      <c r="M67" s="41" t="str">
        <f t="shared" si="7"/>
        <v/>
      </c>
      <c r="N67" s="41" t="str">
        <f t="shared" si="8"/>
        <v/>
      </c>
      <c r="O67" s="41" t="str">
        <f t="shared" si="9"/>
        <v/>
      </c>
      <c r="P67" s="41" t="str">
        <f t="shared" si="10"/>
        <v/>
      </c>
      <c r="Q67" s="41" t="str">
        <f t="shared" si="11"/>
        <v/>
      </c>
      <c r="R67" s="41" t="str">
        <f t="shared" si="12"/>
        <v/>
      </c>
      <c r="S67" s="41" t="str">
        <f t="shared" si="13"/>
        <v/>
      </c>
      <c r="T67" s="41" t="str">
        <f t="shared" si="14"/>
        <v/>
      </c>
      <c r="U67" s="41" t="str">
        <f t="shared" si="15"/>
        <v/>
      </c>
      <c r="V67" s="21"/>
      <c r="W67" s="21"/>
      <c r="X67" s="21"/>
      <c r="Z67" s="94">
        <v>0.5</v>
      </c>
      <c r="AF67">
        <v>139</v>
      </c>
      <c r="AG67">
        <f t="shared" si="20"/>
        <v>121</v>
      </c>
      <c r="AH67">
        <v>245</v>
      </c>
      <c r="AI67">
        <f t="shared" ref="AI67:AI74" si="23">AH67-18</f>
        <v>227</v>
      </c>
      <c r="AL67">
        <f t="shared" si="22"/>
        <v>348</v>
      </c>
      <c r="AN67">
        <f t="shared" ref="AN67:AN74" si="24">AL67*8</f>
        <v>2784</v>
      </c>
    </row>
    <row r="68" spans="1:40">
      <c r="A68" s="21"/>
      <c r="B68" s="126" t="s">
        <v>20</v>
      </c>
      <c r="C68" s="117"/>
      <c r="D68" s="18">
        <f t="shared" si="16"/>
        <v>4.5</v>
      </c>
      <c r="E68" s="81">
        <v>0</v>
      </c>
      <c r="F68" s="11">
        <f t="shared" si="3"/>
        <v>4.4194173824159223E-2</v>
      </c>
      <c r="G68" s="6">
        <f t="shared" si="4"/>
        <v>2.0309932878148657E-3</v>
      </c>
      <c r="H68" s="6">
        <f t="shared" si="5"/>
        <v>0.20309932878148657</v>
      </c>
      <c r="I68" s="6">
        <f t="shared" si="6"/>
        <v>0.20309932878148657</v>
      </c>
      <c r="J68" s="25"/>
      <c r="K68" s="21"/>
      <c r="L68" s="21"/>
      <c r="M68" s="41" t="str">
        <f t="shared" si="7"/>
        <v/>
      </c>
      <c r="N68" s="41" t="str">
        <f t="shared" si="8"/>
        <v/>
      </c>
      <c r="O68" s="41" t="str">
        <f t="shared" si="9"/>
        <v/>
      </c>
      <c r="P68" s="41" t="str">
        <f t="shared" si="10"/>
        <v/>
      </c>
      <c r="Q68" s="41" t="str">
        <f t="shared" si="11"/>
        <v/>
      </c>
      <c r="R68" s="41" t="str">
        <f t="shared" si="12"/>
        <v/>
      </c>
      <c r="S68" s="41" t="str">
        <f t="shared" si="13"/>
        <v/>
      </c>
      <c r="T68" s="41" t="str">
        <f t="shared" si="14"/>
        <v/>
      </c>
      <c r="U68" s="41" t="str">
        <f t="shared" si="15"/>
        <v/>
      </c>
      <c r="V68" s="21"/>
      <c r="W68" s="21"/>
      <c r="X68" s="21"/>
      <c r="Z68" s="94">
        <v>0.35355339059327379</v>
      </c>
      <c r="AF68">
        <v>130</v>
      </c>
      <c r="AG68">
        <f t="shared" si="20"/>
        <v>112</v>
      </c>
      <c r="AH68">
        <v>218</v>
      </c>
      <c r="AI68">
        <f t="shared" si="23"/>
        <v>200</v>
      </c>
      <c r="AL68">
        <f t="shared" si="22"/>
        <v>312</v>
      </c>
      <c r="AN68">
        <f t="shared" si="24"/>
        <v>2496</v>
      </c>
    </row>
    <row r="69" spans="1:40">
      <c r="A69" s="21"/>
      <c r="B69" s="126" t="s">
        <v>20</v>
      </c>
      <c r="C69" s="117"/>
      <c r="D69" s="18">
        <f t="shared" si="16"/>
        <v>5</v>
      </c>
      <c r="E69" s="81">
        <v>0</v>
      </c>
      <c r="F69" s="11">
        <f t="shared" si="3"/>
        <v>3.125E-2</v>
      </c>
      <c r="G69" s="6">
        <f t="shared" si="4"/>
        <v>0</v>
      </c>
      <c r="H69" s="6">
        <f t="shared" si="5"/>
        <v>0</v>
      </c>
      <c r="I69" s="6">
        <f t="shared" si="6"/>
        <v>0</v>
      </c>
      <c r="J69" s="25"/>
      <c r="K69" s="21"/>
      <c r="L69" s="21"/>
      <c r="M69" s="41" t="str">
        <f t="shared" si="7"/>
        <v/>
      </c>
      <c r="N69" s="41" t="str">
        <f t="shared" si="8"/>
        <v/>
      </c>
      <c r="O69" s="41" t="str">
        <f t="shared" si="9"/>
        <v/>
      </c>
      <c r="P69" s="41" t="str">
        <f t="shared" si="10"/>
        <v/>
      </c>
      <c r="Q69" s="41" t="str">
        <f t="shared" si="11"/>
        <v/>
      </c>
      <c r="R69" s="41" t="str">
        <f t="shared" si="12"/>
        <v/>
      </c>
      <c r="S69" s="41" t="str">
        <f t="shared" si="13"/>
        <v/>
      </c>
      <c r="T69" s="41" t="str">
        <f t="shared" si="14"/>
        <v/>
      </c>
      <c r="U69" s="41" t="str">
        <f t="shared" si="15"/>
        <v/>
      </c>
      <c r="V69" s="21"/>
      <c r="W69" s="21"/>
      <c r="X69" s="21"/>
      <c r="Z69" s="94">
        <v>0.25</v>
      </c>
      <c r="AF69">
        <v>110</v>
      </c>
      <c r="AG69">
        <f t="shared" si="20"/>
        <v>92</v>
      </c>
      <c r="AH69">
        <v>165</v>
      </c>
      <c r="AI69">
        <f t="shared" si="23"/>
        <v>147</v>
      </c>
      <c r="AL69">
        <f t="shared" si="22"/>
        <v>239</v>
      </c>
      <c r="AN69">
        <f t="shared" si="24"/>
        <v>1912</v>
      </c>
    </row>
    <row r="70" spans="1:40">
      <c r="A70" s="21"/>
      <c r="B70" s="126" t="s">
        <v>49</v>
      </c>
      <c r="C70" s="117"/>
      <c r="D70" s="18">
        <f t="shared" si="16"/>
        <v>5.5</v>
      </c>
      <c r="E70" s="81">
        <v>0</v>
      </c>
      <c r="F70" s="11">
        <f t="shared" si="3"/>
        <v>2.2097086912079608E-2</v>
      </c>
      <c r="G70" s="6">
        <f t="shared" si="4"/>
        <v>0</v>
      </c>
      <c r="H70" s="6">
        <f t="shared" si="5"/>
        <v>0</v>
      </c>
      <c r="I70" s="6">
        <f t="shared" si="6"/>
        <v>0</v>
      </c>
      <c r="J70" s="25"/>
      <c r="K70" s="21"/>
      <c r="L70" s="21"/>
      <c r="M70" s="41" t="str">
        <f t="shared" si="7"/>
        <v/>
      </c>
      <c r="N70" s="41" t="str">
        <f t="shared" si="8"/>
        <v/>
      </c>
      <c r="O70" s="41" t="str">
        <f t="shared" si="9"/>
        <v/>
      </c>
      <c r="P70" s="41" t="str">
        <f t="shared" si="10"/>
        <v/>
      </c>
      <c r="Q70" s="41" t="str">
        <f t="shared" si="11"/>
        <v/>
      </c>
      <c r="R70" s="41" t="str">
        <f t="shared" si="12"/>
        <v/>
      </c>
      <c r="S70" s="41" t="str">
        <f t="shared" si="13"/>
        <v/>
      </c>
      <c r="T70" s="41" t="str">
        <f t="shared" si="14"/>
        <v/>
      </c>
      <c r="U70" s="41" t="str">
        <f t="shared" si="15"/>
        <v/>
      </c>
      <c r="V70" s="21"/>
      <c r="W70" s="21"/>
      <c r="X70" s="21"/>
      <c r="Z70" s="94">
        <v>0.17677669529663687</v>
      </c>
      <c r="AF70">
        <v>93</v>
      </c>
      <c r="AG70">
        <f t="shared" si="20"/>
        <v>75</v>
      </c>
      <c r="AH70">
        <v>140</v>
      </c>
      <c r="AI70">
        <f t="shared" si="23"/>
        <v>122</v>
      </c>
      <c r="AL70">
        <f t="shared" si="22"/>
        <v>197</v>
      </c>
      <c r="AN70">
        <f t="shared" si="24"/>
        <v>1576</v>
      </c>
    </row>
    <row r="71" spans="1:40">
      <c r="A71" s="21"/>
      <c r="B71" s="126" t="s">
        <v>50</v>
      </c>
      <c r="C71" s="117"/>
      <c r="D71" s="18">
        <f t="shared" si="16"/>
        <v>6</v>
      </c>
      <c r="E71" s="81">
        <v>0</v>
      </c>
      <c r="F71" s="11">
        <f t="shared" si="3"/>
        <v>1.5625E-2</v>
      </c>
      <c r="G71" s="6">
        <f t="shared" si="4"/>
        <v>0</v>
      </c>
      <c r="H71" s="6">
        <f t="shared" si="5"/>
        <v>0</v>
      </c>
      <c r="I71" s="6">
        <f t="shared" si="6"/>
        <v>0</v>
      </c>
      <c r="J71" s="25"/>
      <c r="K71" s="21"/>
      <c r="L71" s="21"/>
      <c r="M71" s="41" t="str">
        <f t="shared" si="7"/>
        <v/>
      </c>
      <c r="N71" s="41" t="str">
        <f t="shared" si="8"/>
        <v/>
      </c>
      <c r="O71" s="41" t="str">
        <f t="shared" si="9"/>
        <v/>
      </c>
      <c r="P71" s="41" t="str">
        <f t="shared" si="10"/>
        <v/>
      </c>
      <c r="Q71" s="41" t="str">
        <f t="shared" si="11"/>
        <v/>
      </c>
      <c r="R71" s="41" t="str">
        <f t="shared" si="12"/>
        <v/>
      </c>
      <c r="S71" s="41" t="str">
        <f t="shared" si="13"/>
        <v/>
      </c>
      <c r="T71" s="41" t="str">
        <f t="shared" si="14"/>
        <v/>
      </c>
      <c r="U71" s="41" t="str">
        <f t="shared" si="15"/>
        <v/>
      </c>
      <c r="V71" s="21"/>
      <c r="W71" s="21"/>
      <c r="X71" s="21"/>
      <c r="Z71" s="94">
        <v>0.125</v>
      </c>
      <c r="AF71">
        <v>65</v>
      </c>
      <c r="AG71">
        <f t="shared" si="20"/>
        <v>47</v>
      </c>
      <c r="AH71">
        <v>68</v>
      </c>
      <c r="AI71">
        <f t="shared" si="23"/>
        <v>50</v>
      </c>
      <c r="AL71">
        <f t="shared" si="22"/>
        <v>97</v>
      </c>
      <c r="AN71">
        <f t="shared" si="24"/>
        <v>776</v>
      </c>
    </row>
    <row r="72" spans="1:40">
      <c r="A72" s="21"/>
      <c r="B72" s="126" t="s">
        <v>21</v>
      </c>
      <c r="C72" s="117"/>
      <c r="D72" s="18">
        <f t="shared" si="16"/>
        <v>6.5</v>
      </c>
      <c r="E72" s="81">
        <v>0</v>
      </c>
      <c r="F72" s="11">
        <f t="shared" si="3"/>
        <v>1.1048543456039808E-2</v>
      </c>
      <c r="G72" s="6">
        <f t="shared" si="4"/>
        <v>0</v>
      </c>
      <c r="H72" s="6">
        <f t="shared" si="5"/>
        <v>0</v>
      </c>
      <c r="I72" s="6">
        <f t="shared" si="6"/>
        <v>0</v>
      </c>
      <c r="J72" s="25"/>
      <c r="K72" s="21"/>
      <c r="L72" s="21"/>
      <c r="M72" s="41" t="str">
        <f t="shared" si="7"/>
        <v/>
      </c>
      <c r="N72" s="41" t="str">
        <f t="shared" si="8"/>
        <v/>
      </c>
      <c r="O72" s="41" t="str">
        <f t="shared" si="9"/>
        <v/>
      </c>
      <c r="P72" s="41" t="str">
        <f t="shared" si="10"/>
        <v/>
      </c>
      <c r="Q72" s="41" t="str">
        <f t="shared" si="11"/>
        <v/>
      </c>
      <c r="R72" s="41" t="str">
        <f t="shared" si="12"/>
        <v/>
      </c>
      <c r="S72" s="41" t="str">
        <f t="shared" si="13"/>
        <v/>
      </c>
      <c r="T72" s="41" t="str">
        <f t="shared" si="14"/>
        <v/>
      </c>
      <c r="U72" s="41" t="str">
        <f t="shared" si="15"/>
        <v/>
      </c>
      <c r="V72" s="21"/>
      <c r="W72" s="21"/>
      <c r="X72" s="21"/>
      <c r="Z72" s="94">
        <v>8.8388347648318447E-2</v>
      </c>
      <c r="AF72">
        <v>61</v>
      </c>
      <c r="AG72">
        <f t="shared" si="20"/>
        <v>43</v>
      </c>
      <c r="AH72">
        <v>85</v>
      </c>
      <c r="AI72">
        <f t="shared" si="23"/>
        <v>67</v>
      </c>
      <c r="AL72">
        <f t="shared" si="22"/>
        <v>110</v>
      </c>
      <c r="AN72">
        <f t="shared" si="24"/>
        <v>880</v>
      </c>
    </row>
    <row r="73" spans="1:40">
      <c r="A73" s="21"/>
      <c r="B73" s="126" t="s">
        <v>21</v>
      </c>
      <c r="C73" s="117"/>
      <c r="D73" s="18">
        <f t="shared" si="16"/>
        <v>7</v>
      </c>
      <c r="E73" s="81">
        <v>0</v>
      </c>
      <c r="F73" s="11">
        <f t="shared" si="3"/>
        <v>7.8125E-3</v>
      </c>
      <c r="G73" s="6">
        <f t="shared" si="4"/>
        <v>0</v>
      </c>
      <c r="H73" s="6">
        <f t="shared" si="5"/>
        <v>0</v>
      </c>
      <c r="I73" s="6">
        <f t="shared" si="6"/>
        <v>0</v>
      </c>
      <c r="J73" s="21"/>
      <c r="K73" s="21"/>
      <c r="L73" s="21"/>
      <c r="M73" s="41" t="str">
        <f t="shared" si="7"/>
        <v/>
      </c>
      <c r="N73" s="41" t="str">
        <f t="shared" si="8"/>
        <v/>
      </c>
      <c r="O73" s="41" t="str">
        <f t="shared" si="9"/>
        <v/>
      </c>
      <c r="P73" s="41" t="str">
        <f t="shared" si="10"/>
        <v/>
      </c>
      <c r="Q73" s="41" t="str">
        <f t="shared" si="11"/>
        <v/>
      </c>
      <c r="R73" s="41" t="str">
        <f t="shared" si="12"/>
        <v/>
      </c>
      <c r="S73" s="41" t="str">
        <f t="shared" si="13"/>
        <v/>
      </c>
      <c r="T73" s="41" t="str">
        <f t="shared" si="14"/>
        <v/>
      </c>
      <c r="U73" s="41" t="str">
        <f t="shared" si="15"/>
        <v/>
      </c>
      <c r="V73" s="21"/>
      <c r="W73" s="21"/>
      <c r="X73" s="21"/>
      <c r="Z73" s="94">
        <v>6.25E-2</v>
      </c>
      <c r="AF73">
        <v>54</v>
      </c>
      <c r="AG73">
        <f t="shared" si="20"/>
        <v>36</v>
      </c>
      <c r="AH73">
        <v>76</v>
      </c>
      <c r="AI73">
        <f t="shared" si="23"/>
        <v>58</v>
      </c>
      <c r="AL73">
        <f t="shared" si="22"/>
        <v>94</v>
      </c>
      <c r="AN73">
        <f t="shared" si="24"/>
        <v>752</v>
      </c>
    </row>
    <row r="74" spans="1:40">
      <c r="A74" s="21"/>
      <c r="B74" s="126" t="s">
        <v>51</v>
      </c>
      <c r="C74" s="117"/>
      <c r="D74" s="18">
        <f t="shared" si="16"/>
        <v>7.5</v>
      </c>
      <c r="E74" s="81">
        <v>0</v>
      </c>
      <c r="F74" s="11">
        <f t="shared" si="3"/>
        <v>5.5242717280199038E-3</v>
      </c>
      <c r="G74" s="6">
        <f t="shared" si="4"/>
        <v>0</v>
      </c>
      <c r="H74" s="6">
        <f t="shared" si="5"/>
        <v>0</v>
      </c>
      <c r="I74" s="6">
        <f t="shared" si="6"/>
        <v>0</v>
      </c>
      <c r="J74" s="21"/>
      <c r="K74" s="21"/>
      <c r="L74" s="21"/>
      <c r="M74" s="41" t="str">
        <f t="shared" si="7"/>
        <v/>
      </c>
      <c r="N74" s="41" t="str">
        <f t="shared" si="8"/>
        <v/>
      </c>
      <c r="O74" s="41" t="str">
        <f t="shared" si="9"/>
        <v/>
      </c>
      <c r="P74" s="41" t="str">
        <f t="shared" si="10"/>
        <v/>
      </c>
      <c r="Q74" s="41" t="str">
        <f t="shared" si="11"/>
        <v/>
      </c>
      <c r="R74" s="41" t="str">
        <f t="shared" si="12"/>
        <v/>
      </c>
      <c r="S74" s="41" t="str">
        <f t="shared" si="13"/>
        <v/>
      </c>
      <c r="T74" s="41" t="str">
        <f t="shared" si="14"/>
        <v/>
      </c>
      <c r="U74" s="41" t="str">
        <f t="shared" si="15"/>
        <v/>
      </c>
      <c r="V74" s="21"/>
      <c r="W74" s="21"/>
      <c r="X74" s="21"/>
      <c r="Z74" s="94">
        <v>4.4194173824159223E-2</v>
      </c>
      <c r="AF74">
        <v>70</v>
      </c>
      <c r="AG74">
        <f t="shared" si="20"/>
        <v>52</v>
      </c>
      <c r="AH74">
        <v>89</v>
      </c>
      <c r="AI74">
        <f t="shared" si="23"/>
        <v>71</v>
      </c>
      <c r="AL74">
        <f t="shared" si="22"/>
        <v>123</v>
      </c>
      <c r="AN74">
        <f t="shared" si="24"/>
        <v>984</v>
      </c>
    </row>
    <row r="75" spans="1:40">
      <c r="A75" s="21"/>
      <c r="B75" s="126" t="s">
        <v>51</v>
      </c>
      <c r="C75" s="117"/>
      <c r="D75" s="18">
        <f t="shared" si="16"/>
        <v>8</v>
      </c>
      <c r="E75" s="81">
        <v>0</v>
      </c>
      <c r="F75" s="11">
        <f t="shared" si="3"/>
        <v>3.90625E-3</v>
      </c>
      <c r="G75" s="6">
        <f t="shared" si="4"/>
        <v>0</v>
      </c>
      <c r="H75" s="6">
        <f t="shared" si="5"/>
        <v>0</v>
      </c>
      <c r="I75" s="6">
        <f t="shared" si="6"/>
        <v>0</v>
      </c>
      <c r="J75" s="21"/>
      <c r="K75" s="21"/>
      <c r="L75" s="21"/>
      <c r="M75" s="41" t="str">
        <f t="shared" si="7"/>
        <v/>
      </c>
      <c r="N75" s="41" t="str">
        <f t="shared" si="8"/>
        <v/>
      </c>
      <c r="O75" s="41" t="str">
        <f t="shared" si="9"/>
        <v/>
      </c>
      <c r="P75" s="41" t="str">
        <f t="shared" si="10"/>
        <v/>
      </c>
      <c r="Q75" s="41" t="str">
        <f t="shared" si="11"/>
        <v/>
      </c>
      <c r="R75" s="41" t="str">
        <f t="shared" si="12"/>
        <v/>
      </c>
      <c r="S75" s="41" t="str">
        <f t="shared" si="13"/>
        <v/>
      </c>
      <c r="T75" s="41" t="str">
        <f t="shared" si="14"/>
        <v/>
      </c>
      <c r="U75" s="41" t="str">
        <f t="shared" si="15"/>
        <v/>
      </c>
      <c r="V75" s="21"/>
      <c r="W75" s="21"/>
      <c r="X75" s="21"/>
      <c r="Z75" s="94">
        <v>3.125E-2</v>
      </c>
    </row>
    <row r="76" spans="1:40">
      <c r="A76" s="21"/>
      <c r="B76" s="126" t="s">
        <v>22</v>
      </c>
      <c r="C76" s="117"/>
      <c r="D76" s="18">
        <f t="shared" si="16"/>
        <v>8.5</v>
      </c>
      <c r="E76" s="81">
        <v>0</v>
      </c>
      <c r="F76" s="11">
        <f t="shared" si="3"/>
        <v>2.7621358640099515E-3</v>
      </c>
      <c r="G76" s="6">
        <f t="shared" si="4"/>
        <v>0</v>
      </c>
      <c r="H76" s="6">
        <f t="shared" si="5"/>
        <v>0</v>
      </c>
      <c r="I76" s="6">
        <f t="shared" si="6"/>
        <v>0</v>
      </c>
      <c r="J76" s="21"/>
      <c r="K76" s="21"/>
      <c r="L76" s="21"/>
      <c r="M76" s="41" t="str">
        <f t="shared" si="7"/>
        <v/>
      </c>
      <c r="N76" s="41" t="str">
        <f t="shared" si="8"/>
        <v/>
      </c>
      <c r="O76" s="41" t="str">
        <f t="shared" si="9"/>
        <v/>
      </c>
      <c r="P76" s="41" t="str">
        <f t="shared" si="10"/>
        <v/>
      </c>
      <c r="Q76" s="41" t="str">
        <f t="shared" si="11"/>
        <v/>
      </c>
      <c r="R76" s="41" t="str">
        <f t="shared" si="12"/>
        <v/>
      </c>
      <c r="S76" s="41" t="str">
        <f t="shared" si="13"/>
        <v/>
      </c>
      <c r="T76" s="41" t="str">
        <f t="shared" si="14"/>
        <v/>
      </c>
      <c r="U76" s="41" t="str">
        <f t="shared" si="15"/>
        <v/>
      </c>
      <c r="V76" s="21"/>
      <c r="W76" s="21"/>
      <c r="X76" s="21"/>
      <c r="Z76" s="94">
        <v>2.2097086912079608E-2</v>
      </c>
    </row>
    <row r="77" spans="1:40">
      <c r="A77" s="21"/>
      <c r="B77" s="126" t="s">
        <v>22</v>
      </c>
      <c r="C77" s="117"/>
      <c r="D77" s="18">
        <f t="shared" si="16"/>
        <v>9</v>
      </c>
      <c r="E77" s="81">
        <v>0</v>
      </c>
      <c r="F77" s="11">
        <f t="shared" si="3"/>
        <v>1.953125E-3</v>
      </c>
      <c r="G77" s="6">
        <f t="shared" si="4"/>
        <v>0</v>
      </c>
      <c r="H77" s="6">
        <f t="shared" si="5"/>
        <v>0</v>
      </c>
      <c r="I77" s="6">
        <f t="shared" si="6"/>
        <v>0</v>
      </c>
      <c r="J77" s="21"/>
      <c r="K77" s="21"/>
      <c r="L77" s="21"/>
      <c r="M77" s="41" t="str">
        <f t="shared" si="7"/>
        <v/>
      </c>
      <c r="N77" s="41" t="str">
        <f t="shared" si="8"/>
        <v/>
      </c>
      <c r="O77" s="41" t="str">
        <f t="shared" si="9"/>
        <v/>
      </c>
      <c r="P77" s="41" t="str">
        <f t="shared" si="10"/>
        <v/>
      </c>
      <c r="Q77" s="41" t="str">
        <f t="shared" si="11"/>
        <v/>
      </c>
      <c r="R77" s="41" t="str">
        <f t="shared" si="12"/>
        <v/>
      </c>
      <c r="S77" s="41" t="str">
        <f t="shared" si="13"/>
        <v/>
      </c>
      <c r="T77" s="41" t="str">
        <f t="shared" si="14"/>
        <v/>
      </c>
      <c r="U77" s="41" t="str">
        <f t="shared" si="15"/>
        <v/>
      </c>
      <c r="V77" s="21"/>
      <c r="W77" s="21"/>
      <c r="X77" s="21"/>
      <c r="Z77" s="94">
        <v>1.5625E-2</v>
      </c>
    </row>
    <row r="78" spans="1:40">
      <c r="A78" s="21"/>
      <c r="B78" s="126" t="s">
        <v>52</v>
      </c>
      <c r="C78" s="117"/>
      <c r="D78" s="18">
        <f t="shared" si="16"/>
        <v>9.5</v>
      </c>
      <c r="E78" s="81">
        <v>0</v>
      </c>
      <c r="F78" s="11">
        <f t="shared" si="3"/>
        <v>1.3810679320049757E-3</v>
      </c>
      <c r="G78" s="6">
        <f t="shared" si="4"/>
        <v>0</v>
      </c>
      <c r="H78" s="6">
        <f t="shared" si="5"/>
        <v>0</v>
      </c>
      <c r="I78" s="6">
        <f t="shared" si="6"/>
        <v>0</v>
      </c>
      <c r="J78" s="21"/>
      <c r="K78" s="21"/>
      <c r="L78" s="21"/>
      <c r="M78" s="41" t="str">
        <f t="shared" si="7"/>
        <v/>
      </c>
      <c r="N78" s="41" t="str">
        <f t="shared" si="8"/>
        <v/>
      </c>
      <c r="O78" s="41" t="str">
        <f t="shared" si="9"/>
        <v/>
      </c>
      <c r="P78" s="41" t="str">
        <f t="shared" si="10"/>
        <v/>
      </c>
      <c r="Q78" s="41" t="str">
        <f t="shared" si="11"/>
        <v/>
      </c>
      <c r="R78" s="41" t="str">
        <f t="shared" si="12"/>
        <v/>
      </c>
      <c r="S78" s="41" t="str">
        <f t="shared" si="13"/>
        <v/>
      </c>
      <c r="T78" s="41" t="str">
        <f t="shared" si="14"/>
        <v/>
      </c>
      <c r="U78" s="41" t="str">
        <f t="shared" si="15"/>
        <v/>
      </c>
      <c r="V78" s="21"/>
      <c r="W78" s="21"/>
      <c r="X78" s="21"/>
      <c r="Z78" s="94">
        <v>1.1048543456039808E-2</v>
      </c>
    </row>
    <row r="79" spans="1:40">
      <c r="A79" s="21"/>
      <c r="B79" s="126" t="s">
        <v>52</v>
      </c>
      <c r="C79" s="117"/>
      <c r="D79" s="18">
        <f t="shared" si="16"/>
        <v>10</v>
      </c>
      <c r="E79" s="81">
        <v>0</v>
      </c>
      <c r="F79" s="11">
        <f t="shared" si="3"/>
        <v>9.765625E-4</v>
      </c>
      <c r="G79" s="6">
        <f t="shared" si="4"/>
        <v>0</v>
      </c>
      <c r="H79" s="6">
        <f t="shared" si="5"/>
        <v>0</v>
      </c>
      <c r="I79" s="6">
        <f t="shared" si="6"/>
        <v>0</v>
      </c>
      <c r="J79" s="21"/>
      <c r="K79" s="21"/>
      <c r="L79" s="21"/>
      <c r="M79" s="41" t="str">
        <f t="shared" si="7"/>
        <v/>
      </c>
      <c r="N79" s="41" t="str">
        <f t="shared" si="8"/>
        <v/>
      </c>
      <c r="O79" s="41" t="str">
        <f t="shared" si="9"/>
        <v/>
      </c>
      <c r="P79" s="41" t="str">
        <f t="shared" si="10"/>
        <v/>
      </c>
      <c r="Q79" s="41" t="str">
        <f t="shared" si="11"/>
        <v/>
      </c>
      <c r="R79" s="41" t="str">
        <f t="shared" si="12"/>
        <v/>
      </c>
      <c r="S79" s="41" t="str">
        <f t="shared" si="13"/>
        <v/>
      </c>
      <c r="T79" s="41" t="str">
        <f t="shared" si="14"/>
        <v/>
      </c>
      <c r="U79" s="41" t="str">
        <f t="shared" si="15"/>
        <v/>
      </c>
      <c r="V79" s="21"/>
      <c r="W79" s="21"/>
      <c r="X79" s="21"/>
      <c r="Z79" s="94">
        <v>7.8125E-3</v>
      </c>
      <c r="AN79">
        <f>SUM(AN57:AN74)</f>
        <v>48168</v>
      </c>
    </row>
    <row r="80" spans="1:40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>
        <f>SUM(M39:M79)</f>
        <v>-7.2040198069348307</v>
      </c>
      <c r="N80" s="40">
        <f t="shared" ref="N80:U80" si="25">SUM(N39:N79)</f>
        <v>-6.9413947374278271</v>
      </c>
      <c r="O80" s="40">
        <f t="shared" si="25"/>
        <v>-6.642679734570712</v>
      </c>
      <c r="P80" s="40">
        <f t="shared" si="25"/>
        <v>-5.6706298991378574</v>
      </c>
      <c r="Q80" s="40">
        <f t="shared" si="25"/>
        <v>-5.173430886182989</v>
      </c>
      <c r="R80" s="40">
        <f t="shared" si="25"/>
        <v>-4.8206182471592101</v>
      </c>
      <c r="S80" s="40">
        <f t="shared" si="25"/>
        <v>-3.309182566595775</v>
      </c>
      <c r="T80" s="40">
        <f t="shared" si="25"/>
        <v>-1.5989875159925866</v>
      </c>
      <c r="U80" s="40">
        <f t="shared" si="25"/>
        <v>-0.7907394186325617</v>
      </c>
      <c r="V80" s="21"/>
      <c r="W80" s="21"/>
      <c r="X80" s="21"/>
      <c r="Z80" s="94">
        <v>5.5242717280199038E-3</v>
      </c>
    </row>
    <row r="81" spans="1:26" ht="13">
      <c r="A81" s="21"/>
      <c r="B81" s="95" t="s">
        <v>23</v>
      </c>
      <c r="C81" s="127"/>
      <c r="D81" s="78" t="s">
        <v>53</v>
      </c>
      <c r="E81" s="78" t="s">
        <v>0</v>
      </c>
      <c r="F81" s="78" t="s">
        <v>1</v>
      </c>
      <c r="G81" s="78" t="s">
        <v>2</v>
      </c>
      <c r="H81" s="78" t="s">
        <v>13</v>
      </c>
      <c r="I81" s="78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  <c r="Z81" s="94">
        <v>3.90625E-3</v>
      </c>
    </row>
    <row r="82" spans="1:26">
      <c r="A82" s="21"/>
      <c r="B82" s="126" t="s">
        <v>37</v>
      </c>
      <c r="C82" s="117"/>
      <c r="D82" s="81">
        <v>-10</v>
      </c>
      <c r="E82" s="69">
        <v>0</v>
      </c>
      <c r="F82" s="9">
        <f t="shared" ref="F82:F122" si="26">2^(-D82)</f>
        <v>1024</v>
      </c>
      <c r="G82" s="6">
        <f t="shared" ref="G82:G122" si="27">E82/$E$12</f>
        <v>0</v>
      </c>
      <c r="H82" s="6">
        <f t="shared" ref="H82:H122" si="28">G82*100</f>
        <v>0</v>
      </c>
      <c r="I82" s="6">
        <f t="shared" ref="I82:I122" si="29">I83+H82</f>
        <v>97.959183673469383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  <c r="Z82" s="94">
        <v>2.7621358640099515E-3</v>
      </c>
    </row>
    <row r="83" spans="1:26">
      <c r="A83" s="21"/>
      <c r="B83" s="126" t="s">
        <v>42</v>
      </c>
      <c r="C83" s="117"/>
      <c r="D83" s="76">
        <v>-9.5</v>
      </c>
      <c r="E83" s="69">
        <v>0</v>
      </c>
      <c r="F83" s="2">
        <f t="shared" si="26"/>
        <v>724.0773439350246</v>
      </c>
      <c r="G83" s="6">
        <f t="shared" si="27"/>
        <v>0</v>
      </c>
      <c r="H83" s="6">
        <f t="shared" si="28"/>
        <v>0</v>
      </c>
      <c r="I83" s="6">
        <f t="shared" si="29"/>
        <v>97.959183673469383</v>
      </c>
      <c r="J83" s="22"/>
      <c r="K83" s="21"/>
      <c r="L83" s="21"/>
      <c r="M83" s="41" t="str">
        <f t="shared" ref="M83:M122" si="30">IF(AND(I83&gt;=90,I84&lt;90),D83-0.5-(I83-90)*(-0.5/(I83-I84)),"")</f>
        <v/>
      </c>
      <c r="N83" s="41" t="str">
        <f t="shared" ref="N83:N122" si="31">IF(AND(I83&gt;=84,I84&lt;84),D83-0.5-(I83-84)*(-0.5/(I83-I84)),"")</f>
        <v/>
      </c>
      <c r="O83" s="41" t="str">
        <f t="shared" ref="O83:O122" si="32">IF(AND(I83&gt;=75,I84&lt;75),D83-0.5-(I83-75)*(-0.5/(I83-I84)),"")</f>
        <v/>
      </c>
      <c r="P83" s="41" t="str">
        <f t="shared" ref="P83:P122" si="33">IF(AND(I83&gt;=50,I84&lt;50),D83-0.5-(I83-50)*(-0.5/(I83-I84)),"")</f>
        <v/>
      </c>
      <c r="Q83" s="41" t="str">
        <f t="shared" ref="Q83:Q122" si="34">IF(AND(I83&gt;=40,I84&lt;40),D83-0.5-(I83-40)*(-0.5/(I83-I84)),"")</f>
        <v/>
      </c>
      <c r="R83" s="41" t="str">
        <f t="shared" ref="R83:R122" si="35">IF(AND(I83&gt;=35,I84&lt;35),D83-0.5-(I83-35)*(-0.5/(I83-I84)),"")</f>
        <v/>
      </c>
      <c r="S83" s="41" t="str">
        <f t="shared" ref="S83:S122" si="36">IF(AND(I83&gt;=25,I84&lt;25),D83-0.5-(I83-25)*(-0.5/(I83-I84)),"")</f>
        <v/>
      </c>
      <c r="T83" s="41" t="str">
        <f t="shared" ref="T83:T122" si="37">IF(AND(I83&gt;=16,I84&lt;16),D83-0.5-(I83-16)*(-0.5/(I83-I84)),"")</f>
        <v/>
      </c>
      <c r="U83" s="41" t="str">
        <f t="shared" ref="U83:U122" si="38">IF(AND(I83&gt;=10,I84&lt;10),D83-0.5-(I83-10)*(-0.5/(I83-I84)),"")</f>
        <v/>
      </c>
      <c r="V83" s="21"/>
      <c r="W83" s="21"/>
      <c r="X83" s="21"/>
      <c r="Z83" s="94">
        <v>1.953125E-3</v>
      </c>
    </row>
    <row r="84" spans="1:26">
      <c r="A84" s="21"/>
      <c r="B84" s="126" t="s">
        <v>42</v>
      </c>
      <c r="C84" s="117"/>
      <c r="D84" s="3">
        <v>-9</v>
      </c>
      <c r="E84" s="69">
        <v>0</v>
      </c>
      <c r="F84" s="9">
        <f t="shared" si="26"/>
        <v>512</v>
      </c>
      <c r="G84" s="6">
        <f t="shared" si="27"/>
        <v>0</v>
      </c>
      <c r="H84" s="6">
        <f t="shared" si="28"/>
        <v>0</v>
      </c>
      <c r="I84" s="6">
        <f t="shared" si="29"/>
        <v>97.959183673469383</v>
      </c>
      <c r="J84" s="22"/>
      <c r="K84" s="21"/>
      <c r="L84" s="21"/>
      <c r="M84" s="41" t="str">
        <f t="shared" si="30"/>
        <v/>
      </c>
      <c r="N84" s="41" t="str">
        <f t="shared" si="31"/>
        <v/>
      </c>
      <c r="O84" s="41" t="str">
        <f t="shared" si="32"/>
        <v/>
      </c>
      <c r="P84" s="41" t="str">
        <f t="shared" si="33"/>
        <v/>
      </c>
      <c r="Q84" s="41" t="str">
        <f t="shared" si="34"/>
        <v/>
      </c>
      <c r="R84" s="41" t="str">
        <f t="shared" si="35"/>
        <v/>
      </c>
      <c r="S84" s="41" t="str">
        <f t="shared" si="36"/>
        <v/>
      </c>
      <c r="T84" s="41" t="str">
        <f t="shared" si="37"/>
        <v/>
      </c>
      <c r="U84" s="41" t="str">
        <f t="shared" si="38"/>
        <v/>
      </c>
      <c r="V84" s="21"/>
      <c r="W84" s="21"/>
      <c r="X84" s="21"/>
      <c r="Z84" s="94">
        <v>1.3810679320049757E-3</v>
      </c>
    </row>
    <row r="85" spans="1:26">
      <c r="A85" s="21"/>
      <c r="B85" s="126" t="s">
        <v>38</v>
      </c>
      <c r="C85" s="117"/>
      <c r="D85" s="3">
        <f t="shared" ref="D85:D122" si="39">D84+0.5</f>
        <v>-8.5</v>
      </c>
      <c r="E85" s="69">
        <v>0</v>
      </c>
      <c r="F85" s="9">
        <f t="shared" si="26"/>
        <v>362.0386719675123</v>
      </c>
      <c r="G85" s="6">
        <f t="shared" si="27"/>
        <v>0</v>
      </c>
      <c r="H85" s="6">
        <f t="shared" si="28"/>
        <v>0</v>
      </c>
      <c r="I85" s="6">
        <f t="shared" si="29"/>
        <v>97.959183673469383</v>
      </c>
      <c r="J85" s="22"/>
      <c r="K85" s="21"/>
      <c r="L85" s="21"/>
      <c r="M85" s="41" t="str">
        <f t="shared" si="30"/>
        <v/>
      </c>
      <c r="N85" s="41" t="str">
        <f t="shared" si="31"/>
        <v/>
      </c>
      <c r="O85" s="41" t="str">
        <f t="shared" si="32"/>
        <v/>
      </c>
      <c r="P85" s="41" t="str">
        <f t="shared" si="33"/>
        <v/>
      </c>
      <c r="Q85" s="41" t="str">
        <f t="shared" si="34"/>
        <v/>
      </c>
      <c r="R85" s="41" t="str">
        <f t="shared" si="35"/>
        <v/>
      </c>
      <c r="S85" s="41" t="str">
        <f t="shared" si="36"/>
        <v/>
      </c>
      <c r="T85" s="41" t="str">
        <f t="shared" si="37"/>
        <v/>
      </c>
      <c r="U85" s="41" t="str">
        <f t="shared" si="38"/>
        <v/>
      </c>
      <c r="V85" s="21"/>
      <c r="W85" s="21"/>
      <c r="X85" s="21"/>
      <c r="Z85" s="94">
        <v>9.765625E-4</v>
      </c>
    </row>
    <row r="86" spans="1:26">
      <c r="A86" s="21"/>
      <c r="B86" s="126" t="s">
        <v>38</v>
      </c>
      <c r="C86" s="117"/>
      <c r="D86" s="3">
        <f t="shared" si="39"/>
        <v>-8</v>
      </c>
      <c r="E86" s="69">
        <v>0</v>
      </c>
      <c r="F86" s="9">
        <f t="shared" si="26"/>
        <v>256</v>
      </c>
      <c r="G86" s="6">
        <f t="shared" si="27"/>
        <v>0</v>
      </c>
      <c r="H86" s="6">
        <f t="shared" si="28"/>
        <v>0</v>
      </c>
      <c r="I86" s="6">
        <f t="shared" si="29"/>
        <v>97.959183673469383</v>
      </c>
      <c r="J86" s="22"/>
      <c r="K86" s="21"/>
      <c r="L86" s="21"/>
      <c r="M86" s="41" t="str">
        <f t="shared" si="30"/>
        <v/>
      </c>
      <c r="N86" s="41" t="str">
        <f t="shared" si="31"/>
        <v/>
      </c>
      <c r="O86" s="41" t="str">
        <f t="shared" si="32"/>
        <v/>
      </c>
      <c r="P86" s="41" t="str">
        <f t="shared" si="33"/>
        <v/>
      </c>
      <c r="Q86" s="41" t="str">
        <f t="shared" si="34"/>
        <v/>
      </c>
      <c r="R86" s="41" t="str">
        <f t="shared" si="35"/>
        <v/>
      </c>
      <c r="S86" s="41" t="str">
        <f t="shared" si="36"/>
        <v/>
      </c>
      <c r="T86" s="41" t="str">
        <f t="shared" si="37"/>
        <v/>
      </c>
      <c r="U86" s="41" t="str">
        <f t="shared" si="38"/>
        <v/>
      </c>
      <c r="V86" s="21"/>
      <c r="W86" s="21"/>
      <c r="X86" s="21"/>
    </row>
    <row r="87" spans="1:26">
      <c r="A87" s="21"/>
      <c r="B87" s="126" t="s">
        <v>41</v>
      </c>
      <c r="C87" s="117"/>
      <c r="D87" s="3">
        <f t="shared" si="39"/>
        <v>-7.5</v>
      </c>
      <c r="E87" s="69">
        <v>5</v>
      </c>
      <c r="F87" s="9">
        <f t="shared" si="26"/>
        <v>181.01933598375612</v>
      </c>
      <c r="G87" s="6">
        <f t="shared" si="27"/>
        <v>2.0408163265306121E-2</v>
      </c>
      <c r="H87" s="6">
        <f t="shared" si="28"/>
        <v>2.0408163265306123</v>
      </c>
      <c r="I87" s="6">
        <f t="shared" si="29"/>
        <v>97.959183673469383</v>
      </c>
      <c r="J87" s="22"/>
      <c r="K87" s="21"/>
      <c r="L87" s="21"/>
      <c r="M87" s="41" t="str">
        <f t="shared" si="30"/>
        <v/>
      </c>
      <c r="N87" s="41" t="str">
        <f t="shared" si="31"/>
        <v/>
      </c>
      <c r="O87" s="41" t="str">
        <f t="shared" si="32"/>
        <v/>
      </c>
      <c r="P87" s="41" t="str">
        <f t="shared" si="33"/>
        <v/>
      </c>
      <c r="Q87" s="41" t="str">
        <f t="shared" si="34"/>
        <v/>
      </c>
      <c r="R87" s="41" t="str">
        <f t="shared" si="35"/>
        <v/>
      </c>
      <c r="S87" s="41" t="str">
        <f t="shared" si="36"/>
        <v/>
      </c>
      <c r="T87" s="41" t="str">
        <f t="shared" si="37"/>
        <v/>
      </c>
      <c r="U87" s="41" t="str">
        <f t="shared" si="38"/>
        <v/>
      </c>
      <c r="V87" s="21"/>
      <c r="W87" s="21"/>
      <c r="X87" s="21"/>
    </row>
    <row r="88" spans="1:26">
      <c r="A88" s="21"/>
      <c r="B88" s="126" t="s">
        <v>41</v>
      </c>
      <c r="C88" s="117"/>
      <c r="D88" s="3">
        <f t="shared" si="39"/>
        <v>-7</v>
      </c>
      <c r="E88" s="69">
        <v>11</v>
      </c>
      <c r="F88" s="9">
        <f t="shared" si="26"/>
        <v>128</v>
      </c>
      <c r="G88" s="6">
        <f t="shared" si="27"/>
        <v>4.4897959183673466E-2</v>
      </c>
      <c r="H88" s="6">
        <f t="shared" si="28"/>
        <v>4.4897959183673466</v>
      </c>
      <c r="I88" s="6">
        <f t="shared" si="29"/>
        <v>95.918367346938766</v>
      </c>
      <c r="J88" s="22"/>
      <c r="K88" s="21"/>
      <c r="L88" s="21"/>
      <c r="M88" s="41" t="str">
        <f t="shared" si="30"/>
        <v/>
      </c>
      <c r="N88" s="41" t="str">
        <f t="shared" si="31"/>
        <v/>
      </c>
      <c r="O88" s="41" t="str">
        <f t="shared" si="32"/>
        <v/>
      </c>
      <c r="P88" s="41" t="str">
        <f t="shared" si="33"/>
        <v/>
      </c>
      <c r="Q88" s="41" t="str">
        <f t="shared" si="34"/>
        <v/>
      </c>
      <c r="R88" s="41" t="str">
        <f t="shared" si="35"/>
        <v/>
      </c>
      <c r="S88" s="41" t="str">
        <f t="shared" si="36"/>
        <v/>
      </c>
      <c r="T88" s="41" t="str">
        <f t="shared" si="37"/>
        <v/>
      </c>
      <c r="U88" s="41" t="str">
        <f t="shared" si="38"/>
        <v/>
      </c>
      <c r="V88" s="21"/>
      <c r="W88" s="21"/>
      <c r="X88" s="21"/>
    </row>
    <row r="89" spans="1:26">
      <c r="A89" s="21"/>
      <c r="B89" s="126" t="s">
        <v>39</v>
      </c>
      <c r="C89" s="117"/>
      <c r="D89" s="3">
        <f t="shared" si="39"/>
        <v>-6.5</v>
      </c>
      <c r="E89" s="69">
        <v>19</v>
      </c>
      <c r="F89" s="2">
        <f t="shared" si="26"/>
        <v>90.509667991878061</v>
      </c>
      <c r="G89" s="6">
        <f t="shared" si="27"/>
        <v>7.7551020408163265E-2</v>
      </c>
      <c r="H89" s="6">
        <f t="shared" si="28"/>
        <v>7.7551020408163263</v>
      </c>
      <c r="I89" s="6">
        <f t="shared" si="29"/>
        <v>91.428571428571416</v>
      </c>
      <c r="J89" s="23"/>
      <c r="K89" s="21"/>
      <c r="L89" s="21"/>
      <c r="M89" s="41">
        <f t="shared" si="30"/>
        <v>-6.9078947368421062</v>
      </c>
      <c r="N89" s="41">
        <f t="shared" si="31"/>
        <v>-6.5210526315789483</v>
      </c>
      <c r="O89" s="41" t="str">
        <f t="shared" si="32"/>
        <v/>
      </c>
      <c r="P89" s="41" t="str">
        <f t="shared" si="33"/>
        <v/>
      </c>
      <c r="Q89" s="41" t="str">
        <f t="shared" si="34"/>
        <v/>
      </c>
      <c r="R89" s="41" t="str">
        <f t="shared" si="35"/>
        <v/>
      </c>
      <c r="S89" s="41" t="str">
        <f t="shared" si="36"/>
        <v/>
      </c>
      <c r="T89" s="41" t="str">
        <f t="shared" si="37"/>
        <v/>
      </c>
      <c r="U89" s="41" t="str">
        <f t="shared" si="38"/>
        <v/>
      </c>
      <c r="V89" s="21"/>
      <c r="W89" s="21"/>
      <c r="X89" s="21"/>
    </row>
    <row r="90" spans="1:26">
      <c r="A90" s="21"/>
      <c r="B90" s="126" t="s">
        <v>40</v>
      </c>
      <c r="C90" s="117"/>
      <c r="D90" s="3">
        <f t="shared" si="39"/>
        <v>-6</v>
      </c>
      <c r="E90" s="69">
        <v>27</v>
      </c>
      <c r="F90" s="9">
        <f>2^(-D90)</f>
        <v>64</v>
      </c>
      <c r="G90" s="6">
        <f t="shared" si="27"/>
        <v>0.11020408163265306</v>
      </c>
      <c r="H90" s="6">
        <f t="shared" si="28"/>
        <v>11.020408163265307</v>
      </c>
      <c r="I90" s="6">
        <f t="shared" si="29"/>
        <v>83.673469387755091</v>
      </c>
      <c r="J90" s="23"/>
      <c r="K90" s="21"/>
      <c r="L90" s="21"/>
      <c r="M90" s="41" t="str">
        <f t="shared" si="30"/>
        <v/>
      </c>
      <c r="N90" s="41" t="str">
        <f t="shared" si="31"/>
        <v/>
      </c>
      <c r="O90" s="41">
        <f t="shared" si="32"/>
        <v>-6.1064814814814818</v>
      </c>
      <c r="P90" s="41" t="str">
        <f t="shared" si="33"/>
        <v/>
      </c>
      <c r="Q90" s="41" t="str">
        <f t="shared" si="34"/>
        <v/>
      </c>
      <c r="R90" s="41" t="str">
        <f t="shared" si="35"/>
        <v/>
      </c>
      <c r="S90" s="41" t="str">
        <f t="shared" si="36"/>
        <v/>
      </c>
      <c r="T90" s="41" t="str">
        <f t="shared" si="37"/>
        <v/>
      </c>
      <c r="U90" s="41" t="str">
        <f t="shared" si="38"/>
        <v/>
      </c>
      <c r="V90" s="21"/>
      <c r="W90" s="21"/>
      <c r="X90" s="21"/>
    </row>
    <row r="91" spans="1:26">
      <c r="A91" s="21"/>
      <c r="B91" s="126" t="s">
        <v>47</v>
      </c>
      <c r="C91" s="117"/>
      <c r="D91" s="3">
        <f t="shared" si="39"/>
        <v>-5.5</v>
      </c>
      <c r="E91" s="69">
        <v>29</v>
      </c>
      <c r="F91" s="8">
        <f t="shared" si="26"/>
        <v>45.254833995939045</v>
      </c>
      <c r="G91" s="6">
        <f t="shared" si="27"/>
        <v>0.11836734693877551</v>
      </c>
      <c r="H91" s="6">
        <f t="shared" si="28"/>
        <v>11.836734693877551</v>
      </c>
      <c r="I91" s="6">
        <f t="shared" si="29"/>
        <v>72.65306122448979</v>
      </c>
      <c r="J91" s="23"/>
      <c r="K91" s="21"/>
      <c r="L91" s="21"/>
      <c r="M91" s="41" t="str">
        <f t="shared" si="30"/>
        <v/>
      </c>
      <c r="N91" s="41" t="str">
        <f t="shared" si="31"/>
        <v/>
      </c>
      <c r="O91" s="41" t="str">
        <f t="shared" si="32"/>
        <v/>
      </c>
      <c r="P91" s="41" t="str">
        <f t="shared" si="33"/>
        <v/>
      </c>
      <c r="Q91" s="41" t="str">
        <f t="shared" si="34"/>
        <v/>
      </c>
      <c r="R91" s="41" t="str">
        <f t="shared" si="35"/>
        <v/>
      </c>
      <c r="S91" s="41" t="str">
        <f t="shared" si="36"/>
        <v/>
      </c>
      <c r="T91" s="41" t="str">
        <f t="shared" si="37"/>
        <v/>
      </c>
      <c r="U91" s="41" t="str">
        <f t="shared" si="38"/>
        <v/>
      </c>
      <c r="V91" s="21"/>
      <c r="W91" s="21"/>
      <c r="X91" s="21"/>
    </row>
    <row r="92" spans="1:26">
      <c r="A92" s="21"/>
      <c r="B92" s="126" t="s">
        <v>47</v>
      </c>
      <c r="C92" s="117"/>
      <c r="D92" s="3">
        <f t="shared" si="39"/>
        <v>-5</v>
      </c>
      <c r="E92" s="69">
        <v>24</v>
      </c>
      <c r="F92" s="9">
        <f t="shared" si="26"/>
        <v>32</v>
      </c>
      <c r="G92" s="6">
        <f t="shared" si="27"/>
        <v>9.7959183673469383E-2</v>
      </c>
      <c r="H92" s="6">
        <f t="shared" si="28"/>
        <v>9.795918367346939</v>
      </c>
      <c r="I92" s="6">
        <f t="shared" si="29"/>
        <v>60.816326530612244</v>
      </c>
      <c r="J92" s="23"/>
      <c r="K92" s="21"/>
      <c r="L92" s="21"/>
      <c r="M92" s="41" t="str">
        <f t="shared" si="30"/>
        <v/>
      </c>
      <c r="N92" s="41" t="str">
        <f t="shared" si="31"/>
        <v/>
      </c>
      <c r="O92" s="41" t="str">
        <f t="shared" si="32"/>
        <v/>
      </c>
      <c r="P92" s="41" t="str">
        <f t="shared" si="33"/>
        <v/>
      </c>
      <c r="Q92" s="41" t="str">
        <f t="shared" si="34"/>
        <v/>
      </c>
      <c r="R92" s="41" t="str">
        <f t="shared" si="35"/>
        <v/>
      </c>
      <c r="S92" s="41" t="str">
        <f t="shared" si="36"/>
        <v/>
      </c>
      <c r="T92" s="41" t="str">
        <f t="shared" si="37"/>
        <v/>
      </c>
      <c r="U92" s="41" t="str">
        <f t="shared" si="38"/>
        <v/>
      </c>
      <c r="V92" s="21"/>
      <c r="W92" s="21"/>
      <c r="X92" s="21"/>
    </row>
    <row r="93" spans="1:26">
      <c r="A93" s="21"/>
      <c r="B93" s="126" t="s">
        <v>17</v>
      </c>
      <c r="C93" s="117"/>
      <c r="D93" s="3">
        <f t="shared" si="39"/>
        <v>-4.5</v>
      </c>
      <c r="E93" s="69">
        <v>17</v>
      </c>
      <c r="F93" s="2">
        <f t="shared" si="26"/>
        <v>22.627416997969519</v>
      </c>
      <c r="G93" s="6">
        <f t="shared" si="27"/>
        <v>6.9387755102040816E-2</v>
      </c>
      <c r="H93" s="6">
        <f t="shared" si="28"/>
        <v>6.9387755102040813</v>
      </c>
      <c r="I93" s="6">
        <f t="shared" si="29"/>
        <v>51.020408163265301</v>
      </c>
      <c r="J93" s="23"/>
      <c r="K93" s="21"/>
      <c r="L93" s="21"/>
      <c r="M93" s="41" t="str">
        <f t="shared" si="30"/>
        <v/>
      </c>
      <c r="N93" s="41" t="str">
        <f t="shared" si="31"/>
        <v/>
      </c>
      <c r="O93" s="41" t="str">
        <f t="shared" si="32"/>
        <v/>
      </c>
      <c r="P93" s="41">
        <f t="shared" si="33"/>
        <v>-4.9264705882352944</v>
      </c>
      <c r="Q93" s="41" t="str">
        <f t="shared" si="34"/>
        <v/>
      </c>
      <c r="R93" s="41" t="str">
        <f t="shared" si="35"/>
        <v/>
      </c>
      <c r="S93" s="41" t="str">
        <f t="shared" si="36"/>
        <v/>
      </c>
      <c r="T93" s="41" t="str">
        <f t="shared" si="37"/>
        <v/>
      </c>
      <c r="U93" s="41" t="str">
        <f t="shared" si="38"/>
        <v/>
      </c>
      <c r="V93" s="21"/>
      <c r="W93" s="21"/>
      <c r="X93" s="21"/>
    </row>
    <row r="94" spans="1:26">
      <c r="A94" s="21"/>
      <c r="B94" s="126" t="s">
        <v>17</v>
      </c>
      <c r="C94" s="117"/>
      <c r="D94" s="3">
        <f t="shared" si="39"/>
        <v>-4</v>
      </c>
      <c r="E94" s="69">
        <v>12</v>
      </c>
      <c r="F94" s="9">
        <f t="shared" si="26"/>
        <v>16</v>
      </c>
      <c r="G94" s="6">
        <f t="shared" si="27"/>
        <v>4.8979591836734691E-2</v>
      </c>
      <c r="H94" s="6">
        <f t="shared" si="28"/>
        <v>4.8979591836734695</v>
      </c>
      <c r="I94" s="6">
        <f t="shared" si="29"/>
        <v>44.08163265306122</v>
      </c>
      <c r="J94" s="23"/>
      <c r="K94" s="21"/>
      <c r="L94" s="21"/>
      <c r="M94" s="41" t="str">
        <f t="shared" si="30"/>
        <v/>
      </c>
      <c r="N94" s="41" t="str">
        <f t="shared" si="31"/>
        <v/>
      </c>
      <c r="O94" s="41" t="str">
        <f t="shared" si="32"/>
        <v/>
      </c>
      <c r="P94" s="41" t="str">
        <f t="shared" si="33"/>
        <v/>
      </c>
      <c r="Q94" s="41">
        <f t="shared" si="34"/>
        <v>-4.0833333333333339</v>
      </c>
      <c r="R94" s="41" t="str">
        <f t="shared" si="35"/>
        <v/>
      </c>
      <c r="S94" s="41" t="str">
        <f t="shared" si="36"/>
        <v/>
      </c>
      <c r="T94" s="41" t="str">
        <f t="shared" si="37"/>
        <v/>
      </c>
      <c r="U94" s="41" t="str">
        <f t="shared" si="38"/>
        <v/>
      </c>
      <c r="V94" s="21"/>
      <c r="W94" s="21"/>
      <c r="X94" s="21"/>
    </row>
    <row r="95" spans="1:26">
      <c r="A95" s="21"/>
      <c r="B95" s="126" t="s">
        <v>43</v>
      </c>
      <c r="C95" s="117"/>
      <c r="D95" s="3">
        <f t="shared" si="39"/>
        <v>-3.5</v>
      </c>
      <c r="E95" s="69">
        <v>10</v>
      </c>
      <c r="F95" s="2">
        <f t="shared" si="26"/>
        <v>11.313708498984759</v>
      </c>
      <c r="G95" s="6">
        <f t="shared" si="27"/>
        <v>4.0816326530612242E-2</v>
      </c>
      <c r="H95" s="6">
        <f t="shared" si="28"/>
        <v>4.0816326530612246</v>
      </c>
      <c r="I95" s="6">
        <f t="shared" si="29"/>
        <v>39.183673469387749</v>
      </c>
      <c r="J95" s="23"/>
      <c r="K95" s="21"/>
      <c r="L95" s="21"/>
      <c r="M95" s="41" t="str">
        <f t="shared" si="30"/>
        <v/>
      </c>
      <c r="N95" s="41" t="str">
        <f t="shared" si="31"/>
        <v/>
      </c>
      <c r="O95" s="41" t="str">
        <f t="shared" si="32"/>
        <v/>
      </c>
      <c r="P95" s="41" t="str">
        <f t="shared" si="33"/>
        <v/>
      </c>
      <c r="Q95" s="41" t="str">
        <f t="shared" si="34"/>
        <v/>
      </c>
      <c r="R95" s="41" t="str">
        <f t="shared" si="35"/>
        <v/>
      </c>
      <c r="S95" s="41" t="str">
        <f t="shared" si="36"/>
        <v/>
      </c>
      <c r="T95" s="41" t="str">
        <f t="shared" si="37"/>
        <v/>
      </c>
      <c r="U95" s="41" t="str">
        <f t="shared" si="38"/>
        <v/>
      </c>
      <c r="V95" s="21"/>
      <c r="W95" s="21"/>
      <c r="X95" s="21"/>
    </row>
    <row r="96" spans="1:26">
      <c r="A96" s="21"/>
      <c r="B96" s="126" t="s">
        <v>43</v>
      </c>
      <c r="C96" s="117"/>
      <c r="D96" s="3">
        <f t="shared" si="39"/>
        <v>-3</v>
      </c>
      <c r="E96" s="69">
        <v>7</v>
      </c>
      <c r="F96" s="9">
        <f t="shared" si="26"/>
        <v>8</v>
      </c>
      <c r="G96" s="6">
        <f t="shared" si="27"/>
        <v>2.8571428571428571E-2</v>
      </c>
      <c r="H96" s="6">
        <f t="shared" si="28"/>
        <v>2.8571428571428572</v>
      </c>
      <c r="I96" s="6">
        <f t="shared" si="29"/>
        <v>35.102040816326522</v>
      </c>
      <c r="J96" s="23"/>
      <c r="K96" s="21"/>
      <c r="L96" s="21"/>
      <c r="M96" s="41" t="str">
        <f t="shared" si="30"/>
        <v/>
      </c>
      <c r="N96" s="41" t="str">
        <f t="shared" si="31"/>
        <v/>
      </c>
      <c r="O96" s="41" t="str">
        <f t="shared" si="32"/>
        <v/>
      </c>
      <c r="P96" s="41" t="str">
        <f t="shared" si="33"/>
        <v/>
      </c>
      <c r="Q96" s="41" t="str">
        <f t="shared" si="34"/>
        <v/>
      </c>
      <c r="R96" s="41">
        <f t="shared" si="35"/>
        <v>-3.4821428571428585</v>
      </c>
      <c r="S96" s="41" t="str">
        <f t="shared" si="36"/>
        <v/>
      </c>
      <c r="T96" s="41" t="str">
        <f t="shared" si="37"/>
        <v/>
      </c>
      <c r="U96" s="41" t="str">
        <f t="shared" si="38"/>
        <v/>
      </c>
      <c r="V96" s="21"/>
      <c r="W96" s="21"/>
      <c r="X96" s="21"/>
    </row>
    <row r="97" spans="1:24">
      <c r="A97" s="21"/>
      <c r="B97" s="126" t="s">
        <v>16</v>
      </c>
      <c r="C97" s="117"/>
      <c r="D97" s="3">
        <f t="shared" si="39"/>
        <v>-2.5</v>
      </c>
      <c r="E97" s="69">
        <v>6</v>
      </c>
      <c r="F97" s="8">
        <f t="shared" si="26"/>
        <v>5.6568542494923806</v>
      </c>
      <c r="G97" s="6">
        <f t="shared" si="27"/>
        <v>2.4489795918367346E-2</v>
      </c>
      <c r="H97" s="6">
        <f t="shared" si="28"/>
        <v>2.4489795918367347</v>
      </c>
      <c r="I97" s="6">
        <f t="shared" si="29"/>
        <v>32.244897959183668</v>
      </c>
      <c r="J97" s="23"/>
      <c r="K97" s="21"/>
      <c r="L97" s="21"/>
      <c r="M97" s="41" t="str">
        <f t="shared" si="30"/>
        <v/>
      </c>
      <c r="N97" s="41" t="str">
        <f t="shared" si="31"/>
        <v/>
      </c>
      <c r="O97" s="41" t="str">
        <f t="shared" si="32"/>
        <v/>
      </c>
      <c r="P97" s="41" t="str">
        <f t="shared" si="33"/>
        <v/>
      </c>
      <c r="Q97" s="41" t="str">
        <f t="shared" si="34"/>
        <v/>
      </c>
      <c r="R97" s="41" t="str">
        <f t="shared" si="35"/>
        <v/>
      </c>
      <c r="S97" s="41" t="str">
        <f t="shared" si="36"/>
        <v/>
      </c>
      <c r="T97" s="41" t="str">
        <f t="shared" si="37"/>
        <v/>
      </c>
      <c r="U97" s="41" t="str">
        <f t="shared" si="38"/>
        <v/>
      </c>
      <c r="V97" s="21"/>
      <c r="W97" s="21"/>
      <c r="X97" s="21"/>
    </row>
    <row r="98" spans="1:24">
      <c r="A98" s="21"/>
      <c r="B98" s="126" t="s">
        <v>16</v>
      </c>
      <c r="C98" s="117"/>
      <c r="D98" s="3">
        <f t="shared" si="39"/>
        <v>-2</v>
      </c>
      <c r="E98" s="69">
        <v>13</v>
      </c>
      <c r="F98" s="9">
        <f t="shared" si="26"/>
        <v>4</v>
      </c>
      <c r="G98" s="6">
        <f t="shared" si="27"/>
        <v>5.3061224489795916E-2</v>
      </c>
      <c r="H98" s="6">
        <f t="shared" si="28"/>
        <v>5.3061224489795915</v>
      </c>
      <c r="I98" s="6">
        <f t="shared" si="29"/>
        <v>29.795918367346935</v>
      </c>
      <c r="J98" s="23"/>
      <c r="K98" s="21"/>
      <c r="L98" s="21"/>
      <c r="M98" s="41" t="str">
        <f t="shared" si="30"/>
        <v/>
      </c>
      <c r="N98" s="41" t="str">
        <f t="shared" si="31"/>
        <v/>
      </c>
      <c r="O98" s="41" t="str">
        <f t="shared" si="32"/>
        <v/>
      </c>
      <c r="P98" s="41" t="str">
        <f t="shared" si="33"/>
        <v/>
      </c>
      <c r="Q98" s="41" t="str">
        <f t="shared" si="34"/>
        <v/>
      </c>
      <c r="R98" s="41" t="str">
        <f t="shared" si="35"/>
        <v/>
      </c>
      <c r="S98" s="41">
        <f t="shared" si="36"/>
        <v>-2.0480769230769234</v>
      </c>
      <c r="T98" s="41" t="str">
        <f t="shared" si="37"/>
        <v/>
      </c>
      <c r="U98" s="41" t="str">
        <f t="shared" si="38"/>
        <v/>
      </c>
      <c r="V98" s="21"/>
      <c r="W98" s="21"/>
      <c r="X98" s="21"/>
    </row>
    <row r="99" spans="1:24">
      <c r="A99" s="21"/>
      <c r="B99" s="126" t="s">
        <v>46</v>
      </c>
      <c r="C99" s="117"/>
      <c r="D99" s="3">
        <f t="shared" si="39"/>
        <v>-1.5</v>
      </c>
      <c r="E99" s="69">
        <v>11</v>
      </c>
      <c r="F99" s="8">
        <f t="shared" si="26"/>
        <v>2.8284271247461898</v>
      </c>
      <c r="G99" s="6">
        <f t="shared" si="27"/>
        <v>4.4897959183673466E-2</v>
      </c>
      <c r="H99" s="6">
        <f t="shared" si="28"/>
        <v>4.4897959183673466</v>
      </c>
      <c r="I99" s="6">
        <f t="shared" si="29"/>
        <v>24.489795918367346</v>
      </c>
      <c r="J99" s="23"/>
      <c r="K99" s="21"/>
      <c r="L99" s="21"/>
      <c r="M99" s="41" t="str">
        <f t="shared" si="30"/>
        <v/>
      </c>
      <c r="N99" s="41" t="str">
        <f t="shared" si="31"/>
        <v/>
      </c>
      <c r="O99" s="41" t="str">
        <f t="shared" si="32"/>
        <v/>
      </c>
      <c r="P99" s="41" t="str">
        <f t="shared" si="33"/>
        <v/>
      </c>
      <c r="Q99" s="41" t="str">
        <f t="shared" si="34"/>
        <v/>
      </c>
      <c r="R99" s="41" t="str">
        <f t="shared" si="35"/>
        <v/>
      </c>
      <c r="S99" s="41" t="str">
        <f t="shared" si="36"/>
        <v/>
      </c>
      <c r="T99" s="41" t="str">
        <f t="shared" si="37"/>
        <v/>
      </c>
      <c r="U99" s="41" t="str">
        <f t="shared" si="38"/>
        <v/>
      </c>
      <c r="V99" s="21"/>
      <c r="W99" s="21"/>
      <c r="X99" s="21"/>
    </row>
    <row r="100" spans="1:24">
      <c r="A100" s="21"/>
      <c r="B100" s="126" t="s">
        <v>46</v>
      </c>
      <c r="C100" s="117"/>
      <c r="D100" s="3">
        <f t="shared" si="39"/>
        <v>-1</v>
      </c>
      <c r="E100" s="69">
        <v>17</v>
      </c>
      <c r="F100" s="9">
        <f t="shared" si="26"/>
        <v>2</v>
      </c>
      <c r="G100" s="6">
        <f t="shared" si="27"/>
        <v>6.9387755102040816E-2</v>
      </c>
      <c r="H100" s="6">
        <f t="shared" si="28"/>
        <v>6.9387755102040813</v>
      </c>
      <c r="I100" s="6">
        <f t="shared" si="29"/>
        <v>20</v>
      </c>
      <c r="J100" s="23"/>
      <c r="K100" s="21"/>
      <c r="L100" s="21"/>
      <c r="M100" s="41" t="str">
        <f t="shared" si="30"/>
        <v/>
      </c>
      <c r="N100" s="41" t="str">
        <f t="shared" si="31"/>
        <v/>
      </c>
      <c r="O100" s="41" t="str">
        <f t="shared" si="32"/>
        <v/>
      </c>
      <c r="P100" s="41" t="str">
        <f t="shared" si="33"/>
        <v/>
      </c>
      <c r="Q100" s="41" t="str">
        <f t="shared" si="34"/>
        <v/>
      </c>
      <c r="R100" s="41" t="str">
        <f t="shared" si="35"/>
        <v/>
      </c>
      <c r="S100" s="41" t="str">
        <f t="shared" si="36"/>
        <v/>
      </c>
      <c r="T100" s="41">
        <f t="shared" si="37"/>
        <v>-1.2117647058823529</v>
      </c>
      <c r="U100" s="41" t="str">
        <f t="shared" si="38"/>
        <v/>
      </c>
      <c r="V100" s="21"/>
      <c r="W100" s="21"/>
      <c r="X100" s="21"/>
    </row>
    <row r="101" spans="1:24">
      <c r="A101" s="21"/>
      <c r="B101" s="126" t="s">
        <v>45</v>
      </c>
      <c r="C101" s="117"/>
      <c r="D101" s="3">
        <f t="shared" si="39"/>
        <v>-0.5</v>
      </c>
      <c r="E101" s="69">
        <v>10</v>
      </c>
      <c r="F101" s="8">
        <f t="shared" si="26"/>
        <v>1.4142135623730951</v>
      </c>
      <c r="G101" s="6">
        <f t="shared" si="27"/>
        <v>4.0816326530612242E-2</v>
      </c>
      <c r="H101" s="6">
        <f t="shared" si="28"/>
        <v>4.0816326530612246</v>
      </c>
      <c r="I101" s="6">
        <f t="shared" si="29"/>
        <v>13.061224489795919</v>
      </c>
      <c r="J101" s="23"/>
      <c r="K101" s="21"/>
      <c r="L101" s="21"/>
      <c r="M101" s="41" t="str">
        <f t="shared" si="30"/>
        <v/>
      </c>
      <c r="N101" s="41" t="str">
        <f t="shared" si="31"/>
        <v/>
      </c>
      <c r="O101" s="41" t="str">
        <f t="shared" si="32"/>
        <v/>
      </c>
      <c r="P101" s="41" t="str">
        <f t="shared" si="33"/>
        <v/>
      </c>
      <c r="Q101" s="41" t="str">
        <f t="shared" si="34"/>
        <v/>
      </c>
      <c r="R101" s="41" t="str">
        <f t="shared" si="35"/>
        <v/>
      </c>
      <c r="S101" s="41" t="str">
        <f t="shared" si="36"/>
        <v/>
      </c>
      <c r="T101" s="41" t="str">
        <f t="shared" si="37"/>
        <v/>
      </c>
      <c r="U101" s="41">
        <f t="shared" si="38"/>
        <v>-0.62499999999999989</v>
      </c>
      <c r="V101" s="21"/>
      <c r="W101" s="21"/>
      <c r="X101" s="21"/>
    </row>
    <row r="102" spans="1:24">
      <c r="A102" s="21"/>
      <c r="B102" s="126" t="s">
        <v>45</v>
      </c>
      <c r="C102" s="117"/>
      <c r="D102" s="3">
        <f t="shared" si="39"/>
        <v>0</v>
      </c>
      <c r="E102" s="69">
        <v>8</v>
      </c>
      <c r="F102" s="9">
        <f t="shared" si="26"/>
        <v>1</v>
      </c>
      <c r="G102" s="6">
        <f t="shared" si="27"/>
        <v>3.2653061224489799E-2</v>
      </c>
      <c r="H102" s="6">
        <f t="shared" si="28"/>
        <v>3.2653061224489797</v>
      </c>
      <c r="I102" s="6">
        <f t="shared" si="29"/>
        <v>8.979591836734695</v>
      </c>
      <c r="J102" s="24"/>
      <c r="K102" s="21"/>
      <c r="L102" s="21"/>
      <c r="M102" s="41" t="str">
        <f t="shared" si="30"/>
        <v/>
      </c>
      <c r="N102" s="41" t="str">
        <f t="shared" si="31"/>
        <v/>
      </c>
      <c r="O102" s="41" t="str">
        <f t="shared" si="32"/>
        <v/>
      </c>
      <c r="P102" s="41" t="str">
        <f t="shared" si="33"/>
        <v/>
      </c>
      <c r="Q102" s="41" t="str">
        <f t="shared" si="34"/>
        <v/>
      </c>
      <c r="R102" s="41" t="str">
        <f t="shared" si="35"/>
        <v/>
      </c>
      <c r="S102" s="41" t="str">
        <f t="shared" si="36"/>
        <v/>
      </c>
      <c r="T102" s="41" t="str">
        <f t="shared" si="37"/>
        <v/>
      </c>
      <c r="U102" s="41" t="str">
        <f t="shared" si="38"/>
        <v/>
      </c>
      <c r="V102" s="21"/>
      <c r="W102" s="21"/>
      <c r="X102" s="21"/>
    </row>
    <row r="103" spans="1:24">
      <c r="A103" s="21"/>
      <c r="B103" s="126" t="s">
        <v>18</v>
      </c>
      <c r="C103" s="117"/>
      <c r="D103" s="3">
        <f t="shared" si="39"/>
        <v>0.5</v>
      </c>
      <c r="E103" s="69">
        <v>8</v>
      </c>
      <c r="F103" s="8">
        <f t="shared" si="26"/>
        <v>0.70710678118654746</v>
      </c>
      <c r="G103" s="6">
        <f t="shared" si="27"/>
        <v>3.2653061224489799E-2</v>
      </c>
      <c r="H103" s="6">
        <f t="shared" si="28"/>
        <v>3.2653061224489797</v>
      </c>
      <c r="I103" s="6">
        <f t="shared" si="29"/>
        <v>5.7142857142857144</v>
      </c>
      <c r="J103" s="24"/>
      <c r="K103" s="21"/>
      <c r="L103" s="21"/>
      <c r="M103" s="41" t="str">
        <f t="shared" si="30"/>
        <v/>
      </c>
      <c r="N103" s="41" t="str">
        <f t="shared" si="31"/>
        <v/>
      </c>
      <c r="O103" s="41" t="str">
        <f t="shared" si="32"/>
        <v/>
      </c>
      <c r="P103" s="41" t="str">
        <f t="shared" si="33"/>
        <v/>
      </c>
      <c r="Q103" s="41" t="str">
        <f t="shared" si="34"/>
        <v/>
      </c>
      <c r="R103" s="41" t="str">
        <f t="shared" si="35"/>
        <v/>
      </c>
      <c r="S103" s="41" t="str">
        <f t="shared" si="36"/>
        <v/>
      </c>
      <c r="T103" s="41" t="str">
        <f t="shared" si="37"/>
        <v/>
      </c>
      <c r="U103" s="41" t="str">
        <f t="shared" si="38"/>
        <v/>
      </c>
      <c r="V103" s="21"/>
      <c r="W103" s="21"/>
      <c r="X103" s="21"/>
    </row>
    <row r="104" spans="1:24">
      <c r="A104" s="21"/>
      <c r="B104" s="126" t="s">
        <v>18</v>
      </c>
      <c r="C104" s="117"/>
      <c r="D104" s="3">
        <f t="shared" si="39"/>
        <v>1</v>
      </c>
      <c r="E104" s="69">
        <v>6</v>
      </c>
      <c r="F104" s="2">
        <f t="shared" si="26"/>
        <v>0.5</v>
      </c>
      <c r="G104" s="6">
        <f t="shared" si="27"/>
        <v>2.4489795918367346E-2</v>
      </c>
      <c r="H104" s="6">
        <f t="shared" si="28"/>
        <v>2.4489795918367347</v>
      </c>
      <c r="I104" s="6">
        <f t="shared" si="29"/>
        <v>2.4489795918367347</v>
      </c>
      <c r="J104" s="25"/>
      <c r="K104" s="21"/>
      <c r="L104" s="21"/>
      <c r="M104" s="41" t="str">
        <f t="shared" si="30"/>
        <v/>
      </c>
      <c r="N104" s="41" t="str">
        <f t="shared" si="31"/>
        <v/>
      </c>
      <c r="O104" s="41" t="str">
        <f t="shared" si="32"/>
        <v/>
      </c>
      <c r="P104" s="41" t="str">
        <f t="shared" si="33"/>
        <v/>
      </c>
      <c r="Q104" s="41" t="str">
        <f t="shared" si="34"/>
        <v/>
      </c>
      <c r="R104" s="41" t="str">
        <f t="shared" si="35"/>
        <v/>
      </c>
      <c r="S104" s="41" t="str">
        <f t="shared" si="36"/>
        <v/>
      </c>
      <c r="T104" s="41" t="str">
        <f t="shared" si="37"/>
        <v/>
      </c>
      <c r="U104" s="41" t="str">
        <f t="shared" si="38"/>
        <v/>
      </c>
      <c r="V104" s="21"/>
      <c r="W104" s="21"/>
      <c r="X104" s="21"/>
    </row>
    <row r="105" spans="1:24">
      <c r="A105" s="21"/>
      <c r="B105" s="126" t="s">
        <v>44</v>
      </c>
      <c r="C105" s="117"/>
      <c r="D105" s="3">
        <f t="shared" si="39"/>
        <v>1.5</v>
      </c>
      <c r="E105" s="69">
        <v>0</v>
      </c>
      <c r="F105" s="8">
        <f t="shared" si="26"/>
        <v>0.35355339059327379</v>
      </c>
      <c r="G105" s="6">
        <f t="shared" si="27"/>
        <v>0</v>
      </c>
      <c r="H105" s="6">
        <f t="shared" si="28"/>
        <v>0</v>
      </c>
      <c r="I105" s="6">
        <f t="shared" si="29"/>
        <v>0</v>
      </c>
      <c r="J105" s="25"/>
      <c r="K105" s="21"/>
      <c r="L105" s="21"/>
      <c r="M105" s="41" t="str">
        <f t="shared" si="30"/>
        <v/>
      </c>
      <c r="N105" s="41" t="str">
        <f t="shared" si="31"/>
        <v/>
      </c>
      <c r="O105" s="41" t="str">
        <f t="shared" si="32"/>
        <v/>
      </c>
      <c r="P105" s="41" t="str">
        <f t="shared" si="33"/>
        <v/>
      </c>
      <c r="Q105" s="41" t="str">
        <f t="shared" si="34"/>
        <v/>
      </c>
      <c r="R105" s="41" t="str">
        <f t="shared" si="35"/>
        <v/>
      </c>
      <c r="S105" s="41" t="str">
        <f t="shared" si="36"/>
        <v/>
      </c>
      <c r="T105" s="41" t="str">
        <f t="shared" si="37"/>
        <v/>
      </c>
      <c r="U105" s="41" t="str">
        <f t="shared" si="38"/>
        <v/>
      </c>
      <c r="V105" s="21"/>
      <c r="W105" s="21"/>
      <c r="X105" s="21"/>
    </row>
    <row r="106" spans="1:24">
      <c r="A106" s="21"/>
      <c r="B106" s="126" t="s">
        <v>44</v>
      </c>
      <c r="C106" s="117"/>
      <c r="D106" s="3">
        <f t="shared" si="39"/>
        <v>2</v>
      </c>
      <c r="E106" s="69">
        <v>0</v>
      </c>
      <c r="F106" s="11">
        <f t="shared" si="26"/>
        <v>0.25</v>
      </c>
      <c r="G106" s="6">
        <f t="shared" si="27"/>
        <v>0</v>
      </c>
      <c r="H106" s="6">
        <f t="shared" si="28"/>
        <v>0</v>
      </c>
      <c r="I106" s="6">
        <f t="shared" si="29"/>
        <v>0</v>
      </c>
      <c r="J106" s="25"/>
      <c r="K106" s="21"/>
      <c r="L106" s="21"/>
      <c r="M106" s="41" t="str">
        <f t="shared" si="30"/>
        <v/>
      </c>
      <c r="N106" s="41" t="str">
        <f t="shared" si="31"/>
        <v/>
      </c>
      <c r="O106" s="41" t="str">
        <f t="shared" si="32"/>
        <v/>
      </c>
      <c r="P106" s="41" t="str">
        <f t="shared" si="33"/>
        <v/>
      </c>
      <c r="Q106" s="41" t="str">
        <f t="shared" si="34"/>
        <v/>
      </c>
      <c r="R106" s="41" t="str">
        <f t="shared" si="35"/>
        <v/>
      </c>
      <c r="S106" s="41" t="str">
        <f t="shared" si="36"/>
        <v/>
      </c>
      <c r="T106" s="41" t="str">
        <f t="shared" si="37"/>
        <v/>
      </c>
      <c r="U106" s="41" t="str">
        <f t="shared" si="38"/>
        <v/>
      </c>
      <c r="V106" s="21"/>
      <c r="W106" s="21"/>
      <c r="X106" s="21"/>
    </row>
    <row r="107" spans="1:24">
      <c r="A107" s="21"/>
      <c r="B107" s="126" t="s">
        <v>19</v>
      </c>
      <c r="C107" s="117"/>
      <c r="D107" s="3">
        <f t="shared" si="39"/>
        <v>2.5</v>
      </c>
      <c r="E107" s="69">
        <v>0</v>
      </c>
      <c r="F107" s="11">
        <f t="shared" si="26"/>
        <v>0.17677669529663687</v>
      </c>
      <c r="G107" s="6">
        <f t="shared" si="27"/>
        <v>0</v>
      </c>
      <c r="H107" s="6">
        <f t="shared" si="28"/>
        <v>0</v>
      </c>
      <c r="I107" s="6">
        <f t="shared" si="29"/>
        <v>0</v>
      </c>
      <c r="J107" s="25"/>
      <c r="K107" s="21"/>
      <c r="L107" s="21"/>
      <c r="M107" s="41" t="str">
        <f t="shared" si="30"/>
        <v/>
      </c>
      <c r="N107" s="41" t="str">
        <f t="shared" si="31"/>
        <v/>
      </c>
      <c r="O107" s="41" t="str">
        <f t="shared" si="32"/>
        <v/>
      </c>
      <c r="P107" s="41" t="str">
        <f t="shared" si="33"/>
        <v/>
      </c>
      <c r="Q107" s="41" t="str">
        <f t="shared" si="34"/>
        <v/>
      </c>
      <c r="R107" s="41" t="str">
        <f t="shared" si="35"/>
        <v/>
      </c>
      <c r="S107" s="41" t="str">
        <f t="shared" si="36"/>
        <v/>
      </c>
      <c r="T107" s="41" t="str">
        <f t="shared" si="37"/>
        <v/>
      </c>
      <c r="U107" s="41" t="str">
        <f t="shared" si="38"/>
        <v/>
      </c>
      <c r="V107" s="21"/>
      <c r="W107" s="21"/>
      <c r="X107" s="21"/>
    </row>
    <row r="108" spans="1:24">
      <c r="A108" s="21"/>
      <c r="B108" s="126" t="s">
        <v>19</v>
      </c>
      <c r="C108" s="117"/>
      <c r="D108" s="3">
        <f t="shared" si="39"/>
        <v>3</v>
      </c>
      <c r="E108" s="69">
        <v>0</v>
      </c>
      <c r="F108" s="11">
        <f t="shared" si="26"/>
        <v>0.125</v>
      </c>
      <c r="G108" s="6">
        <f t="shared" si="27"/>
        <v>0</v>
      </c>
      <c r="H108" s="6">
        <f t="shared" si="28"/>
        <v>0</v>
      </c>
      <c r="I108" s="6">
        <f t="shared" si="29"/>
        <v>0</v>
      </c>
      <c r="J108" s="25"/>
      <c r="K108" s="21"/>
      <c r="L108" s="21"/>
      <c r="M108" s="41" t="str">
        <f t="shared" si="30"/>
        <v/>
      </c>
      <c r="N108" s="41" t="str">
        <f t="shared" si="31"/>
        <v/>
      </c>
      <c r="O108" s="41" t="str">
        <f t="shared" si="32"/>
        <v/>
      </c>
      <c r="P108" s="41" t="str">
        <f t="shared" si="33"/>
        <v/>
      </c>
      <c r="Q108" s="41" t="str">
        <f t="shared" si="34"/>
        <v/>
      </c>
      <c r="R108" s="41" t="str">
        <f t="shared" si="35"/>
        <v/>
      </c>
      <c r="S108" s="41" t="str">
        <f t="shared" si="36"/>
        <v/>
      </c>
      <c r="T108" s="41" t="str">
        <f t="shared" si="37"/>
        <v/>
      </c>
      <c r="U108" s="41" t="str">
        <f t="shared" si="38"/>
        <v/>
      </c>
      <c r="V108" s="21"/>
      <c r="W108" s="21"/>
      <c r="X108" s="21"/>
    </row>
    <row r="109" spans="1:24">
      <c r="A109" s="21"/>
      <c r="B109" s="126" t="s">
        <v>48</v>
      </c>
      <c r="C109" s="117"/>
      <c r="D109" s="3">
        <f t="shared" si="39"/>
        <v>3.5</v>
      </c>
      <c r="E109" s="69">
        <v>0</v>
      </c>
      <c r="F109" s="11">
        <f t="shared" si="26"/>
        <v>8.8388347648318447E-2</v>
      </c>
      <c r="G109" s="6">
        <f t="shared" si="27"/>
        <v>0</v>
      </c>
      <c r="H109" s="6">
        <f t="shared" si="28"/>
        <v>0</v>
      </c>
      <c r="I109" s="6">
        <f t="shared" si="29"/>
        <v>0</v>
      </c>
      <c r="J109" s="25"/>
      <c r="K109" s="21"/>
      <c r="L109" s="21"/>
      <c r="M109" s="41" t="str">
        <f t="shared" si="30"/>
        <v/>
      </c>
      <c r="N109" s="41" t="str">
        <f t="shared" si="31"/>
        <v/>
      </c>
      <c r="O109" s="41" t="str">
        <f t="shared" si="32"/>
        <v/>
      </c>
      <c r="P109" s="41" t="str">
        <f t="shared" si="33"/>
        <v/>
      </c>
      <c r="Q109" s="41" t="str">
        <f t="shared" si="34"/>
        <v/>
      </c>
      <c r="R109" s="41" t="str">
        <f t="shared" si="35"/>
        <v/>
      </c>
      <c r="S109" s="41" t="str">
        <f t="shared" si="36"/>
        <v/>
      </c>
      <c r="T109" s="41" t="str">
        <f t="shared" si="37"/>
        <v/>
      </c>
      <c r="U109" s="41" t="str">
        <f t="shared" si="38"/>
        <v/>
      </c>
      <c r="V109" s="21"/>
      <c r="W109" s="21"/>
      <c r="X109" s="21"/>
    </row>
    <row r="110" spans="1:24">
      <c r="A110" s="21"/>
      <c r="B110" s="126" t="s">
        <v>48</v>
      </c>
      <c r="C110" s="117"/>
      <c r="D110" s="3">
        <f t="shared" si="39"/>
        <v>4</v>
      </c>
      <c r="E110" s="69">
        <v>0</v>
      </c>
      <c r="F110" s="11">
        <f t="shared" si="26"/>
        <v>6.25E-2</v>
      </c>
      <c r="G110" s="6">
        <f t="shared" si="27"/>
        <v>0</v>
      </c>
      <c r="H110" s="6">
        <f t="shared" si="28"/>
        <v>0</v>
      </c>
      <c r="I110" s="6">
        <f t="shared" si="29"/>
        <v>0</v>
      </c>
      <c r="J110" s="25"/>
      <c r="K110" s="21"/>
      <c r="L110" s="21"/>
      <c r="M110" s="41" t="str">
        <f t="shared" si="30"/>
        <v/>
      </c>
      <c r="N110" s="41" t="str">
        <f t="shared" si="31"/>
        <v/>
      </c>
      <c r="O110" s="41" t="str">
        <f t="shared" si="32"/>
        <v/>
      </c>
      <c r="P110" s="41" t="str">
        <f t="shared" si="33"/>
        <v/>
      </c>
      <c r="Q110" s="41" t="str">
        <f t="shared" si="34"/>
        <v/>
      </c>
      <c r="R110" s="41" t="str">
        <f t="shared" si="35"/>
        <v/>
      </c>
      <c r="S110" s="41" t="str">
        <f t="shared" si="36"/>
        <v/>
      </c>
      <c r="T110" s="41" t="str">
        <f t="shared" si="37"/>
        <v/>
      </c>
      <c r="U110" s="41" t="str">
        <f t="shared" si="38"/>
        <v/>
      </c>
      <c r="V110" s="21"/>
      <c r="W110" s="21"/>
      <c r="X110" s="21"/>
    </row>
    <row r="111" spans="1:24">
      <c r="A111" s="21"/>
      <c r="B111" s="126" t="s">
        <v>20</v>
      </c>
      <c r="C111" s="117"/>
      <c r="D111" s="3">
        <f t="shared" si="39"/>
        <v>4.5</v>
      </c>
      <c r="E111" s="69">
        <v>0</v>
      </c>
      <c r="F111" s="11">
        <f t="shared" si="26"/>
        <v>4.4194173824159223E-2</v>
      </c>
      <c r="G111" s="6">
        <f t="shared" si="27"/>
        <v>0</v>
      </c>
      <c r="H111" s="6">
        <f t="shared" si="28"/>
        <v>0</v>
      </c>
      <c r="I111" s="6">
        <f t="shared" si="29"/>
        <v>0</v>
      </c>
      <c r="J111" s="25"/>
      <c r="K111" s="21"/>
      <c r="L111" s="21"/>
      <c r="M111" s="41" t="str">
        <f t="shared" si="30"/>
        <v/>
      </c>
      <c r="N111" s="41" t="str">
        <f t="shared" si="31"/>
        <v/>
      </c>
      <c r="O111" s="41" t="str">
        <f t="shared" si="32"/>
        <v/>
      </c>
      <c r="P111" s="41" t="str">
        <f t="shared" si="33"/>
        <v/>
      </c>
      <c r="Q111" s="41" t="str">
        <f t="shared" si="34"/>
        <v/>
      </c>
      <c r="R111" s="41" t="str">
        <f t="shared" si="35"/>
        <v/>
      </c>
      <c r="S111" s="41" t="str">
        <f t="shared" si="36"/>
        <v/>
      </c>
      <c r="T111" s="41" t="str">
        <f t="shared" si="37"/>
        <v/>
      </c>
      <c r="U111" s="41" t="str">
        <f t="shared" si="38"/>
        <v/>
      </c>
      <c r="V111" s="21"/>
      <c r="W111" s="21"/>
      <c r="X111" s="21"/>
    </row>
    <row r="112" spans="1:24">
      <c r="A112" s="21"/>
      <c r="B112" s="126" t="s">
        <v>20</v>
      </c>
      <c r="C112" s="117"/>
      <c r="D112" s="3">
        <f t="shared" si="39"/>
        <v>5</v>
      </c>
      <c r="E112" s="69">
        <v>0</v>
      </c>
      <c r="F112" s="11">
        <f t="shared" si="26"/>
        <v>3.125E-2</v>
      </c>
      <c r="G112" s="6">
        <f t="shared" si="27"/>
        <v>0</v>
      </c>
      <c r="H112" s="6">
        <f t="shared" si="28"/>
        <v>0</v>
      </c>
      <c r="I112" s="6">
        <f t="shared" si="29"/>
        <v>0</v>
      </c>
      <c r="J112" s="25"/>
      <c r="K112" s="21"/>
      <c r="L112" s="21"/>
      <c r="M112" s="41" t="str">
        <f t="shared" si="30"/>
        <v/>
      </c>
      <c r="N112" s="41" t="str">
        <f t="shared" si="31"/>
        <v/>
      </c>
      <c r="O112" s="41" t="str">
        <f t="shared" si="32"/>
        <v/>
      </c>
      <c r="P112" s="41" t="str">
        <f t="shared" si="33"/>
        <v/>
      </c>
      <c r="Q112" s="41" t="str">
        <f t="shared" si="34"/>
        <v/>
      </c>
      <c r="R112" s="41" t="str">
        <f t="shared" si="35"/>
        <v/>
      </c>
      <c r="S112" s="41" t="str">
        <f t="shared" si="36"/>
        <v/>
      </c>
      <c r="T112" s="41" t="str">
        <f t="shared" si="37"/>
        <v/>
      </c>
      <c r="U112" s="41" t="str">
        <f t="shared" si="38"/>
        <v/>
      </c>
      <c r="V112" s="21"/>
      <c r="W112" s="21"/>
      <c r="X112" s="21"/>
    </row>
    <row r="113" spans="1:24">
      <c r="A113" s="21"/>
      <c r="B113" s="126" t="s">
        <v>49</v>
      </c>
      <c r="C113" s="117"/>
      <c r="D113" s="3">
        <f t="shared" si="39"/>
        <v>5.5</v>
      </c>
      <c r="E113" s="69">
        <v>0</v>
      </c>
      <c r="F113" s="11">
        <f t="shared" si="26"/>
        <v>2.2097086912079608E-2</v>
      </c>
      <c r="G113" s="6">
        <f t="shared" si="27"/>
        <v>0</v>
      </c>
      <c r="H113" s="6">
        <f t="shared" si="28"/>
        <v>0</v>
      </c>
      <c r="I113" s="6">
        <f t="shared" si="29"/>
        <v>0</v>
      </c>
      <c r="J113" s="25"/>
      <c r="K113" s="21"/>
      <c r="L113" s="21"/>
      <c r="M113" s="41" t="str">
        <f t="shared" si="30"/>
        <v/>
      </c>
      <c r="N113" s="41" t="str">
        <f t="shared" si="31"/>
        <v/>
      </c>
      <c r="O113" s="41" t="str">
        <f t="shared" si="32"/>
        <v/>
      </c>
      <c r="P113" s="41" t="str">
        <f t="shared" si="33"/>
        <v/>
      </c>
      <c r="Q113" s="41" t="str">
        <f t="shared" si="34"/>
        <v/>
      </c>
      <c r="R113" s="41" t="str">
        <f t="shared" si="35"/>
        <v/>
      </c>
      <c r="S113" s="41" t="str">
        <f t="shared" si="36"/>
        <v/>
      </c>
      <c r="T113" s="41" t="str">
        <f t="shared" si="37"/>
        <v/>
      </c>
      <c r="U113" s="41" t="str">
        <f t="shared" si="38"/>
        <v/>
      </c>
      <c r="V113" s="21"/>
      <c r="W113" s="21"/>
      <c r="X113" s="21"/>
    </row>
    <row r="114" spans="1:24">
      <c r="A114" s="21"/>
      <c r="B114" s="126" t="s">
        <v>50</v>
      </c>
      <c r="C114" s="117"/>
      <c r="D114" s="3">
        <f t="shared" si="39"/>
        <v>6</v>
      </c>
      <c r="E114" s="69">
        <v>0</v>
      </c>
      <c r="F114" s="11">
        <f t="shared" si="26"/>
        <v>1.5625E-2</v>
      </c>
      <c r="G114" s="6">
        <f t="shared" si="27"/>
        <v>0</v>
      </c>
      <c r="H114" s="6">
        <f t="shared" si="28"/>
        <v>0</v>
      </c>
      <c r="I114" s="6">
        <f t="shared" si="29"/>
        <v>0</v>
      </c>
      <c r="J114" s="25"/>
      <c r="K114" s="21"/>
      <c r="L114" s="21"/>
      <c r="M114" s="41" t="str">
        <f t="shared" si="30"/>
        <v/>
      </c>
      <c r="N114" s="41" t="str">
        <f t="shared" si="31"/>
        <v/>
      </c>
      <c r="O114" s="41" t="str">
        <f t="shared" si="32"/>
        <v/>
      </c>
      <c r="P114" s="41" t="str">
        <f t="shared" si="33"/>
        <v/>
      </c>
      <c r="Q114" s="41" t="str">
        <f t="shared" si="34"/>
        <v/>
      </c>
      <c r="R114" s="41" t="str">
        <f t="shared" si="35"/>
        <v/>
      </c>
      <c r="S114" s="41" t="str">
        <f t="shared" si="36"/>
        <v/>
      </c>
      <c r="T114" s="41" t="str">
        <f t="shared" si="37"/>
        <v/>
      </c>
      <c r="U114" s="41" t="str">
        <f t="shared" si="38"/>
        <v/>
      </c>
      <c r="V114" s="21"/>
      <c r="W114" s="21"/>
      <c r="X114" s="21"/>
    </row>
    <row r="115" spans="1:24">
      <c r="A115" s="21"/>
      <c r="B115" s="126" t="s">
        <v>21</v>
      </c>
      <c r="C115" s="117"/>
      <c r="D115" s="3">
        <f t="shared" si="39"/>
        <v>6.5</v>
      </c>
      <c r="E115" s="69">
        <v>0</v>
      </c>
      <c r="F115" s="11">
        <f t="shared" si="26"/>
        <v>1.1048543456039808E-2</v>
      </c>
      <c r="G115" s="6">
        <f t="shared" si="27"/>
        <v>0</v>
      </c>
      <c r="H115" s="6">
        <f t="shared" si="28"/>
        <v>0</v>
      </c>
      <c r="I115" s="6">
        <f t="shared" si="29"/>
        <v>0</v>
      </c>
      <c r="J115" s="25"/>
      <c r="K115" s="21"/>
      <c r="L115" s="21"/>
      <c r="M115" s="41" t="str">
        <f t="shared" si="30"/>
        <v/>
      </c>
      <c r="N115" s="41" t="str">
        <f t="shared" si="31"/>
        <v/>
      </c>
      <c r="O115" s="41" t="str">
        <f t="shared" si="32"/>
        <v/>
      </c>
      <c r="P115" s="41" t="str">
        <f t="shared" si="33"/>
        <v/>
      </c>
      <c r="Q115" s="41" t="str">
        <f t="shared" si="34"/>
        <v/>
      </c>
      <c r="R115" s="41" t="str">
        <f t="shared" si="35"/>
        <v/>
      </c>
      <c r="S115" s="41" t="str">
        <f t="shared" si="36"/>
        <v/>
      </c>
      <c r="T115" s="41" t="str">
        <f t="shared" si="37"/>
        <v/>
      </c>
      <c r="U115" s="41" t="str">
        <f t="shared" si="38"/>
        <v/>
      </c>
      <c r="V115" s="21"/>
      <c r="W115" s="21"/>
      <c r="X115" s="21"/>
    </row>
    <row r="116" spans="1:24">
      <c r="A116" s="21"/>
      <c r="B116" s="126" t="s">
        <v>21</v>
      </c>
      <c r="C116" s="117"/>
      <c r="D116" s="3">
        <f t="shared" si="39"/>
        <v>7</v>
      </c>
      <c r="E116" s="69">
        <v>0</v>
      </c>
      <c r="F116" s="11">
        <f t="shared" si="26"/>
        <v>7.8125E-3</v>
      </c>
      <c r="G116" s="6">
        <f t="shared" si="27"/>
        <v>0</v>
      </c>
      <c r="H116" s="6">
        <f t="shared" si="28"/>
        <v>0</v>
      </c>
      <c r="I116" s="6">
        <f t="shared" si="29"/>
        <v>0</v>
      </c>
      <c r="J116" s="21"/>
      <c r="K116" s="21"/>
      <c r="L116" s="21"/>
      <c r="M116" s="41" t="str">
        <f t="shared" si="30"/>
        <v/>
      </c>
      <c r="N116" s="41" t="str">
        <f t="shared" si="31"/>
        <v/>
      </c>
      <c r="O116" s="41" t="str">
        <f t="shared" si="32"/>
        <v/>
      </c>
      <c r="P116" s="41" t="str">
        <f t="shared" si="33"/>
        <v/>
      </c>
      <c r="Q116" s="41" t="str">
        <f t="shared" si="34"/>
        <v/>
      </c>
      <c r="R116" s="41" t="str">
        <f t="shared" si="35"/>
        <v/>
      </c>
      <c r="S116" s="41" t="str">
        <f t="shared" si="36"/>
        <v/>
      </c>
      <c r="T116" s="41" t="str">
        <f t="shared" si="37"/>
        <v/>
      </c>
      <c r="U116" s="41" t="str">
        <f t="shared" si="38"/>
        <v/>
      </c>
      <c r="V116" s="21"/>
      <c r="W116" s="21"/>
      <c r="X116" s="21"/>
    </row>
    <row r="117" spans="1:24">
      <c r="A117" s="21"/>
      <c r="B117" s="126" t="s">
        <v>51</v>
      </c>
      <c r="C117" s="117"/>
      <c r="D117" s="3">
        <f t="shared" si="39"/>
        <v>7.5</v>
      </c>
      <c r="E117" s="69">
        <v>0</v>
      </c>
      <c r="F117" s="11">
        <f t="shared" si="26"/>
        <v>5.5242717280199038E-3</v>
      </c>
      <c r="G117" s="6">
        <f t="shared" si="27"/>
        <v>0</v>
      </c>
      <c r="H117" s="6">
        <f t="shared" si="28"/>
        <v>0</v>
      </c>
      <c r="I117" s="6">
        <f t="shared" si="29"/>
        <v>0</v>
      </c>
      <c r="J117" s="21"/>
      <c r="K117" s="21"/>
      <c r="L117" s="21"/>
      <c r="M117" s="41" t="str">
        <f t="shared" si="30"/>
        <v/>
      </c>
      <c r="N117" s="41" t="str">
        <f t="shared" si="31"/>
        <v/>
      </c>
      <c r="O117" s="41" t="str">
        <f t="shared" si="32"/>
        <v/>
      </c>
      <c r="P117" s="41" t="str">
        <f t="shared" si="33"/>
        <v/>
      </c>
      <c r="Q117" s="41" t="str">
        <f t="shared" si="34"/>
        <v/>
      </c>
      <c r="R117" s="41" t="str">
        <f t="shared" si="35"/>
        <v/>
      </c>
      <c r="S117" s="41" t="str">
        <f t="shared" si="36"/>
        <v/>
      </c>
      <c r="T117" s="41" t="str">
        <f t="shared" si="37"/>
        <v/>
      </c>
      <c r="U117" s="41" t="str">
        <f t="shared" si="38"/>
        <v/>
      </c>
      <c r="V117" s="21"/>
      <c r="W117" s="21"/>
      <c r="X117" s="21"/>
    </row>
    <row r="118" spans="1:24">
      <c r="A118" s="21"/>
      <c r="B118" s="126" t="s">
        <v>51</v>
      </c>
      <c r="C118" s="117"/>
      <c r="D118" s="3">
        <f t="shared" si="39"/>
        <v>8</v>
      </c>
      <c r="E118" s="69">
        <v>0</v>
      </c>
      <c r="F118" s="11">
        <f t="shared" si="26"/>
        <v>3.90625E-3</v>
      </c>
      <c r="G118" s="6">
        <f t="shared" si="27"/>
        <v>0</v>
      </c>
      <c r="H118" s="6">
        <f t="shared" si="28"/>
        <v>0</v>
      </c>
      <c r="I118" s="6">
        <f t="shared" si="29"/>
        <v>0</v>
      </c>
      <c r="J118" s="21"/>
      <c r="K118" s="21"/>
      <c r="L118" s="21"/>
      <c r="M118" s="41" t="str">
        <f t="shared" si="30"/>
        <v/>
      </c>
      <c r="N118" s="41" t="str">
        <f t="shared" si="31"/>
        <v/>
      </c>
      <c r="O118" s="41" t="str">
        <f t="shared" si="32"/>
        <v/>
      </c>
      <c r="P118" s="41" t="str">
        <f t="shared" si="33"/>
        <v/>
      </c>
      <c r="Q118" s="41" t="str">
        <f t="shared" si="34"/>
        <v/>
      </c>
      <c r="R118" s="41" t="str">
        <f t="shared" si="35"/>
        <v/>
      </c>
      <c r="S118" s="41" t="str">
        <f t="shared" si="36"/>
        <v/>
      </c>
      <c r="T118" s="41" t="str">
        <f t="shared" si="37"/>
        <v/>
      </c>
      <c r="U118" s="41" t="str">
        <f t="shared" si="38"/>
        <v/>
      </c>
      <c r="V118" s="21"/>
      <c r="W118" s="21"/>
      <c r="X118" s="21"/>
    </row>
    <row r="119" spans="1:24">
      <c r="A119" s="21"/>
      <c r="B119" s="126" t="s">
        <v>22</v>
      </c>
      <c r="C119" s="117"/>
      <c r="D119" s="3">
        <f t="shared" si="39"/>
        <v>8.5</v>
      </c>
      <c r="E119" s="69">
        <v>0</v>
      </c>
      <c r="F119" s="11">
        <f t="shared" si="26"/>
        <v>2.7621358640099515E-3</v>
      </c>
      <c r="G119" s="6">
        <f t="shared" si="27"/>
        <v>0</v>
      </c>
      <c r="H119" s="6">
        <f t="shared" si="28"/>
        <v>0</v>
      </c>
      <c r="I119" s="6">
        <f t="shared" si="29"/>
        <v>0</v>
      </c>
      <c r="J119" s="21"/>
      <c r="K119" s="21"/>
      <c r="L119" s="21"/>
      <c r="M119" s="41" t="str">
        <f t="shared" si="30"/>
        <v/>
      </c>
      <c r="N119" s="41" t="str">
        <f t="shared" si="31"/>
        <v/>
      </c>
      <c r="O119" s="41" t="str">
        <f t="shared" si="32"/>
        <v/>
      </c>
      <c r="P119" s="41" t="str">
        <f t="shared" si="33"/>
        <v/>
      </c>
      <c r="Q119" s="41" t="str">
        <f t="shared" si="34"/>
        <v/>
      </c>
      <c r="R119" s="41" t="str">
        <f t="shared" si="35"/>
        <v/>
      </c>
      <c r="S119" s="41" t="str">
        <f t="shared" si="36"/>
        <v/>
      </c>
      <c r="T119" s="41" t="str">
        <f t="shared" si="37"/>
        <v/>
      </c>
      <c r="U119" s="41" t="str">
        <f t="shared" si="38"/>
        <v/>
      </c>
      <c r="V119" s="21"/>
      <c r="W119" s="21"/>
      <c r="X119" s="21"/>
    </row>
    <row r="120" spans="1:24">
      <c r="A120" s="21"/>
      <c r="B120" s="126" t="s">
        <v>22</v>
      </c>
      <c r="C120" s="117"/>
      <c r="D120" s="3">
        <f t="shared" si="39"/>
        <v>9</v>
      </c>
      <c r="E120" s="69">
        <v>0</v>
      </c>
      <c r="F120" s="11">
        <f t="shared" si="26"/>
        <v>1.953125E-3</v>
      </c>
      <c r="G120" s="6">
        <f t="shared" si="27"/>
        <v>0</v>
      </c>
      <c r="H120" s="6">
        <f t="shared" si="28"/>
        <v>0</v>
      </c>
      <c r="I120" s="6">
        <f t="shared" si="29"/>
        <v>0</v>
      </c>
      <c r="J120" s="21"/>
      <c r="K120" s="21"/>
      <c r="L120" s="21"/>
      <c r="M120" s="41" t="str">
        <f t="shared" si="30"/>
        <v/>
      </c>
      <c r="N120" s="41" t="str">
        <f t="shared" si="31"/>
        <v/>
      </c>
      <c r="O120" s="41" t="str">
        <f t="shared" si="32"/>
        <v/>
      </c>
      <c r="P120" s="41" t="str">
        <f t="shared" si="33"/>
        <v/>
      </c>
      <c r="Q120" s="41" t="str">
        <f t="shared" si="34"/>
        <v/>
      </c>
      <c r="R120" s="41" t="str">
        <f t="shared" si="35"/>
        <v/>
      </c>
      <c r="S120" s="41" t="str">
        <f t="shared" si="36"/>
        <v/>
      </c>
      <c r="T120" s="41" t="str">
        <f t="shared" si="37"/>
        <v/>
      </c>
      <c r="U120" s="41" t="str">
        <f t="shared" si="38"/>
        <v/>
      </c>
      <c r="V120" s="21"/>
      <c r="W120" s="21"/>
      <c r="X120" s="21"/>
    </row>
    <row r="121" spans="1:24">
      <c r="A121" s="21"/>
      <c r="B121" s="126" t="s">
        <v>52</v>
      </c>
      <c r="C121" s="117"/>
      <c r="D121" s="3">
        <f t="shared" si="39"/>
        <v>9.5</v>
      </c>
      <c r="E121" s="69">
        <v>0</v>
      </c>
      <c r="F121" s="11">
        <f t="shared" si="26"/>
        <v>1.3810679320049757E-3</v>
      </c>
      <c r="G121" s="6">
        <f t="shared" si="27"/>
        <v>0</v>
      </c>
      <c r="H121" s="6">
        <f t="shared" si="28"/>
        <v>0</v>
      </c>
      <c r="I121" s="6">
        <f t="shared" si="29"/>
        <v>0</v>
      </c>
      <c r="J121" s="21"/>
      <c r="K121" s="21"/>
      <c r="L121" s="21"/>
      <c r="M121" s="41" t="str">
        <f t="shared" si="30"/>
        <v/>
      </c>
      <c r="N121" s="41" t="str">
        <f t="shared" si="31"/>
        <v/>
      </c>
      <c r="O121" s="41" t="str">
        <f t="shared" si="32"/>
        <v/>
      </c>
      <c r="P121" s="41" t="str">
        <f t="shared" si="33"/>
        <v/>
      </c>
      <c r="Q121" s="41" t="str">
        <f t="shared" si="34"/>
        <v/>
      </c>
      <c r="R121" s="41" t="str">
        <f t="shared" si="35"/>
        <v/>
      </c>
      <c r="S121" s="41" t="str">
        <f t="shared" si="36"/>
        <v/>
      </c>
      <c r="T121" s="41" t="str">
        <f t="shared" si="37"/>
        <v/>
      </c>
      <c r="U121" s="41" t="str">
        <f t="shared" si="38"/>
        <v/>
      </c>
      <c r="V121" s="21"/>
      <c r="W121" s="21"/>
      <c r="X121" s="21"/>
    </row>
    <row r="122" spans="1:24">
      <c r="A122" s="21"/>
      <c r="B122" s="126" t="s">
        <v>52</v>
      </c>
      <c r="C122" s="117"/>
      <c r="D122" s="3">
        <f t="shared" si="39"/>
        <v>10</v>
      </c>
      <c r="E122" s="69">
        <v>0</v>
      </c>
      <c r="F122" s="11">
        <f t="shared" si="26"/>
        <v>9.765625E-4</v>
      </c>
      <c r="G122" s="6">
        <f t="shared" si="27"/>
        <v>0</v>
      </c>
      <c r="H122" s="6">
        <f t="shared" si="28"/>
        <v>0</v>
      </c>
      <c r="I122" s="6">
        <f t="shared" si="29"/>
        <v>0</v>
      </c>
      <c r="J122" s="21">
        <f>SUM(E82:E122)</f>
        <v>240</v>
      </c>
      <c r="K122" s="21"/>
      <c r="L122" s="21"/>
      <c r="M122" s="41" t="str">
        <f t="shared" si="30"/>
        <v/>
      </c>
      <c r="N122" s="41" t="str">
        <f t="shared" si="31"/>
        <v/>
      </c>
      <c r="O122" s="41" t="str">
        <f t="shared" si="32"/>
        <v/>
      </c>
      <c r="P122" s="41" t="str">
        <f t="shared" si="33"/>
        <v/>
      </c>
      <c r="Q122" s="41" t="str">
        <f t="shared" si="34"/>
        <v/>
      </c>
      <c r="R122" s="41" t="str">
        <f t="shared" si="35"/>
        <v/>
      </c>
      <c r="S122" s="41" t="str">
        <f t="shared" si="36"/>
        <v/>
      </c>
      <c r="T122" s="41" t="str">
        <f t="shared" si="37"/>
        <v/>
      </c>
      <c r="U122" s="41" t="str">
        <f t="shared" si="38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/>
      <c r="F123" s="15"/>
      <c r="G123" s="15"/>
      <c r="H123" s="15"/>
      <c r="I123" s="15"/>
      <c r="J123" s="73"/>
      <c r="K123" s="21"/>
      <c r="L123" s="21"/>
      <c r="M123" s="40">
        <f>SUM(M82:M122)</f>
        <v>-6.9078947368421062</v>
      </c>
      <c r="N123" s="40">
        <f t="shared" ref="N123:U123" si="40">SUM(N82:N122)</f>
        <v>-6.5210526315789483</v>
      </c>
      <c r="O123" s="40">
        <f t="shared" si="40"/>
        <v>-6.1064814814814818</v>
      </c>
      <c r="P123" s="40">
        <f t="shared" si="40"/>
        <v>-4.9264705882352944</v>
      </c>
      <c r="Q123" s="40">
        <f t="shared" si="40"/>
        <v>-4.0833333333333339</v>
      </c>
      <c r="R123" s="40">
        <f t="shared" si="40"/>
        <v>-3.4821428571428585</v>
      </c>
      <c r="S123" s="40">
        <f t="shared" si="40"/>
        <v>-2.0480769230769234</v>
      </c>
      <c r="T123" s="40">
        <f t="shared" si="40"/>
        <v>-1.2117647058823529</v>
      </c>
      <c r="U123" s="40">
        <f t="shared" si="40"/>
        <v>-0.62499999999999989</v>
      </c>
      <c r="V123" s="21"/>
      <c r="W123" s="21"/>
      <c r="X123" s="21"/>
    </row>
    <row r="124" spans="1:24" ht="13">
      <c r="A124" s="21"/>
      <c r="B124" s="118" t="s">
        <v>23</v>
      </c>
      <c r="C124" s="128"/>
      <c r="D124" s="77" t="s">
        <v>53</v>
      </c>
      <c r="E124" s="77" t="s">
        <v>15</v>
      </c>
      <c r="F124" s="77" t="s">
        <v>1</v>
      </c>
      <c r="G124" s="77" t="s">
        <v>2</v>
      </c>
      <c r="H124" s="77" t="s">
        <v>14</v>
      </c>
      <c r="I124" s="77" t="s">
        <v>4</v>
      </c>
      <c r="J124" s="73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126" t="s">
        <v>37</v>
      </c>
      <c r="C125" s="117"/>
      <c r="D125" s="81">
        <v>-10</v>
      </c>
      <c r="E125" s="69">
        <v>0</v>
      </c>
      <c r="F125" s="9">
        <f t="shared" ref="F125:F165" si="41">2^(-D125)</f>
        <v>1024</v>
      </c>
      <c r="G125" s="6">
        <f>E125/$E$14</f>
        <v>0</v>
      </c>
      <c r="H125" s="6">
        <f t="shared" ref="H125:H165" si="42">G125*100</f>
        <v>0</v>
      </c>
      <c r="I125" s="6">
        <f>I126+H125</f>
        <v>100</v>
      </c>
      <c r="J125" s="22"/>
      <c r="K125" s="21"/>
      <c r="L125" s="21"/>
      <c r="M125" s="41" t="str">
        <f>IF(AND(I125&gt;=90,I126&lt;90),D125-0.5-(I125-90)*(-0.5/(I125-I126)),"")</f>
        <v/>
      </c>
      <c r="N125" s="41" t="str">
        <f>IF(AND(I125&gt;=84,I126&lt;84),D125-0.5-(I125-84)*(-0.5/(I125-I126)),"")</f>
        <v/>
      </c>
      <c r="O125" s="41" t="str">
        <f>IF(AND(I125&gt;=75,I126&lt;75),D125-0.5-(I125-75)*(-0.5/(I125-I126)),"")</f>
        <v/>
      </c>
      <c r="P125" s="41" t="str">
        <f>IF(AND(I125&gt;=50,I126&lt;50),D125-0.5-(I125-50)*(-0.5/(I125-I126)),"")</f>
        <v/>
      </c>
      <c r="Q125" s="41" t="str">
        <f>IF(AND(I125&gt;=40,I126&lt;40),D125-0.5-(I125-40)*(-0.5/(I125-I126)),"")</f>
        <v/>
      </c>
      <c r="R125" s="41" t="str">
        <f>IF(AND(I125&gt;=35,I126&lt;35),D125-0.5-(I125-35)*(-0.5/(I125-I126)),"")</f>
        <v/>
      </c>
      <c r="S125" s="41" t="str">
        <f>IF(AND(I125&gt;=25,I126&lt;25),D125-0.5-(I125-25)*(-0.5/(I125-I126)),"")</f>
        <v/>
      </c>
      <c r="T125" s="41" t="str">
        <f>IF(AND(I125&gt;=16,I126&lt;16),D125-0.5-(I125-16)*(-0.5/(I125-I126)),"")</f>
        <v/>
      </c>
      <c r="U125" s="41" t="str">
        <f>IF(AND(I125&gt;=10,I126&lt;10),D125-0.5-(I125-10)*(-0.5/(I125-I126)),"")</f>
        <v/>
      </c>
      <c r="V125" s="21"/>
      <c r="W125" s="21"/>
      <c r="X125" s="21"/>
    </row>
    <row r="126" spans="1:24">
      <c r="A126" s="21"/>
      <c r="B126" s="126" t="s">
        <v>42</v>
      </c>
      <c r="C126" s="117"/>
      <c r="D126" s="76">
        <v>-9.5</v>
      </c>
      <c r="E126" s="69">
        <v>0</v>
      </c>
      <c r="F126" s="2">
        <f t="shared" si="41"/>
        <v>724.0773439350246</v>
      </c>
      <c r="G126" s="6">
        <f t="shared" ref="G126:G165" si="43">E126/$E$14</f>
        <v>0</v>
      </c>
      <c r="H126" s="6">
        <f t="shared" si="42"/>
        <v>0</v>
      </c>
      <c r="I126" s="6">
        <f t="shared" ref="I126:I164" si="44">I127+H126</f>
        <v>100</v>
      </c>
      <c r="J126" s="22"/>
      <c r="K126" s="21"/>
      <c r="L126" s="21"/>
      <c r="M126" s="41" t="str">
        <f t="shared" ref="M126:M165" si="45">IF(AND(I126&gt;=90,I127&lt;90),D126-0.5-(I126-90)*(-0.5/(I126-I127)),"")</f>
        <v/>
      </c>
      <c r="N126" s="41" t="str">
        <f t="shared" ref="N126:N165" si="46">IF(AND(I126&gt;=84,I127&lt;84),D126-0.5-(I126-84)*(-0.5/(I126-I127)),"")</f>
        <v/>
      </c>
      <c r="O126" s="41" t="str">
        <f t="shared" ref="O126:O165" si="47">IF(AND(I126&gt;=75,I127&lt;75),D126-0.5-(I126-75)*(-0.5/(I126-I127)),"")</f>
        <v/>
      </c>
      <c r="P126" s="41" t="str">
        <f t="shared" ref="P126:P165" si="48">IF(AND(I126&gt;=50,I127&lt;50),D126-0.5-(I126-50)*(-0.5/(I126-I127)),"")</f>
        <v/>
      </c>
      <c r="Q126" s="41" t="str">
        <f t="shared" ref="Q126:Q165" si="49">IF(AND(I126&gt;=40,I127&lt;40),D126-0.5-(I126-40)*(-0.5/(I126-I127)),"")</f>
        <v/>
      </c>
      <c r="R126" s="41" t="str">
        <f t="shared" ref="R126:R165" si="50">IF(AND(I126&gt;=35,I127&lt;35),D126-0.5-(I126-35)*(-0.5/(I126-I127)),"")</f>
        <v/>
      </c>
      <c r="S126" s="41" t="str">
        <f t="shared" ref="S126:S165" si="51">IF(AND(I126&gt;=25,I127&lt;25),D126-0.5-(I126-25)*(-0.5/(I126-I127)),"")</f>
        <v/>
      </c>
      <c r="T126" s="41" t="str">
        <f t="shared" ref="T126:T165" si="52">IF(AND(I126&gt;=16,I127&lt;16),D126-0.5-(I126-16)*(-0.5/(I126-I127)),"")</f>
        <v/>
      </c>
      <c r="U126" s="41" t="str">
        <f t="shared" ref="U126:U165" si="53">IF(AND(I126&gt;=10,I127&lt;10),D126-0.5-(I126-10)*(-0.5/(I126-I127)),"")</f>
        <v/>
      </c>
      <c r="V126" s="21"/>
      <c r="W126" s="21"/>
      <c r="X126" s="21"/>
    </row>
    <row r="127" spans="1:24">
      <c r="A127" s="21"/>
      <c r="B127" s="126" t="s">
        <v>42</v>
      </c>
      <c r="C127" s="117"/>
      <c r="D127" s="3">
        <v>-9</v>
      </c>
      <c r="E127" s="69">
        <v>0</v>
      </c>
      <c r="F127" s="9">
        <f t="shared" si="41"/>
        <v>512</v>
      </c>
      <c r="G127" s="6">
        <f t="shared" si="43"/>
        <v>0</v>
      </c>
      <c r="H127" s="6">
        <f t="shared" si="42"/>
        <v>0</v>
      </c>
      <c r="I127" s="6">
        <f t="shared" si="44"/>
        <v>100</v>
      </c>
      <c r="J127" s="22"/>
      <c r="K127" s="21"/>
      <c r="L127" s="21"/>
      <c r="M127" s="41" t="str">
        <f t="shared" si="45"/>
        <v/>
      </c>
      <c r="N127" s="41" t="str">
        <f t="shared" si="46"/>
        <v/>
      </c>
      <c r="O127" s="41" t="str">
        <f t="shared" si="47"/>
        <v/>
      </c>
      <c r="P127" s="41" t="str">
        <f t="shared" si="48"/>
        <v/>
      </c>
      <c r="Q127" s="41" t="str">
        <f t="shared" si="49"/>
        <v/>
      </c>
      <c r="R127" s="41" t="str">
        <f t="shared" si="50"/>
        <v/>
      </c>
      <c r="S127" s="41" t="str">
        <f t="shared" si="51"/>
        <v/>
      </c>
      <c r="T127" s="41" t="str">
        <f t="shared" si="52"/>
        <v/>
      </c>
      <c r="U127" s="41" t="str">
        <f t="shared" si="53"/>
        <v/>
      </c>
      <c r="V127" s="21"/>
      <c r="W127" s="21"/>
      <c r="X127" s="21"/>
    </row>
    <row r="128" spans="1:24">
      <c r="A128" s="21"/>
      <c r="B128" s="126" t="s">
        <v>38</v>
      </c>
      <c r="C128" s="117"/>
      <c r="D128" s="3">
        <f t="shared" ref="D128:D165" si="54">D127+0.5</f>
        <v>-8.5</v>
      </c>
      <c r="E128" s="69">
        <v>0</v>
      </c>
      <c r="F128" s="9">
        <f t="shared" si="41"/>
        <v>362.0386719675123</v>
      </c>
      <c r="G128" s="6">
        <f t="shared" si="43"/>
        <v>0</v>
      </c>
      <c r="H128" s="6">
        <f t="shared" si="42"/>
        <v>0</v>
      </c>
      <c r="I128" s="6">
        <f t="shared" si="44"/>
        <v>100</v>
      </c>
      <c r="J128" s="22"/>
      <c r="K128" s="21"/>
      <c r="L128" s="21"/>
      <c r="M128" s="41" t="str">
        <f t="shared" si="45"/>
        <v/>
      </c>
      <c r="N128" s="41" t="str">
        <f t="shared" si="46"/>
        <v/>
      </c>
      <c r="O128" s="41" t="str">
        <f t="shared" si="47"/>
        <v/>
      </c>
      <c r="P128" s="41" t="str">
        <f t="shared" si="48"/>
        <v/>
      </c>
      <c r="Q128" s="41" t="str">
        <f t="shared" si="49"/>
        <v/>
      </c>
      <c r="R128" s="41" t="str">
        <f t="shared" si="50"/>
        <v/>
      </c>
      <c r="S128" s="41" t="str">
        <f t="shared" si="51"/>
        <v/>
      </c>
      <c r="T128" s="41" t="str">
        <f t="shared" si="52"/>
        <v/>
      </c>
      <c r="U128" s="41" t="str">
        <f t="shared" si="53"/>
        <v/>
      </c>
      <c r="V128" s="21"/>
      <c r="W128" s="21"/>
      <c r="X128" s="21"/>
    </row>
    <row r="129" spans="1:24">
      <c r="A129" s="21"/>
      <c r="B129" s="126" t="s">
        <v>38</v>
      </c>
      <c r="C129" s="117"/>
      <c r="D129" s="3">
        <f t="shared" si="54"/>
        <v>-8</v>
      </c>
      <c r="E129" s="69">
        <v>0</v>
      </c>
      <c r="F129" s="9">
        <f t="shared" si="41"/>
        <v>256</v>
      </c>
      <c r="G129" s="6">
        <f t="shared" si="43"/>
        <v>0</v>
      </c>
      <c r="H129" s="6">
        <f t="shared" si="42"/>
        <v>0</v>
      </c>
      <c r="I129" s="6">
        <f t="shared" si="44"/>
        <v>100</v>
      </c>
      <c r="J129" s="22"/>
      <c r="K129" s="21"/>
      <c r="L129" s="21"/>
      <c r="M129" s="41" t="str">
        <f t="shared" si="45"/>
        <v/>
      </c>
      <c r="N129" s="41" t="str">
        <f t="shared" si="46"/>
        <v/>
      </c>
      <c r="O129" s="41" t="str">
        <f t="shared" si="47"/>
        <v/>
      </c>
      <c r="P129" s="41" t="str">
        <f t="shared" si="48"/>
        <v/>
      </c>
      <c r="Q129" s="41" t="str">
        <f t="shared" si="49"/>
        <v/>
      </c>
      <c r="R129" s="41" t="str">
        <f t="shared" si="50"/>
        <v/>
      </c>
      <c r="S129" s="41" t="str">
        <f t="shared" si="51"/>
        <v/>
      </c>
      <c r="T129" s="41" t="str">
        <f t="shared" si="52"/>
        <v/>
      </c>
      <c r="U129" s="41" t="str">
        <f t="shared" si="53"/>
        <v/>
      </c>
      <c r="V129" s="21"/>
      <c r="W129" s="21"/>
      <c r="X129" s="21"/>
    </row>
    <row r="130" spans="1:24">
      <c r="A130" s="21"/>
      <c r="B130" s="126" t="s">
        <v>41</v>
      </c>
      <c r="C130" s="117"/>
      <c r="D130" s="3">
        <f t="shared" si="54"/>
        <v>-7.5</v>
      </c>
      <c r="E130" s="69">
        <f>10000-1200</f>
        <v>8800</v>
      </c>
      <c r="F130" s="9">
        <f t="shared" si="41"/>
        <v>181.01933598375612</v>
      </c>
      <c r="G130" s="6">
        <f t="shared" si="43"/>
        <v>3.6326709212948824E-2</v>
      </c>
      <c r="H130" s="6">
        <f t="shared" si="42"/>
        <v>3.6326709212948822</v>
      </c>
      <c r="I130" s="6">
        <f t="shared" si="44"/>
        <v>100</v>
      </c>
      <c r="J130" s="22"/>
      <c r="K130" s="21"/>
      <c r="L130" s="21"/>
      <c r="M130" s="41" t="str">
        <f t="shared" si="45"/>
        <v/>
      </c>
      <c r="N130" s="41" t="str">
        <f t="shared" si="46"/>
        <v/>
      </c>
      <c r="O130" s="41" t="str">
        <f t="shared" si="47"/>
        <v/>
      </c>
      <c r="P130" s="41" t="str">
        <f t="shared" si="48"/>
        <v/>
      </c>
      <c r="Q130" s="41" t="str">
        <f t="shared" si="49"/>
        <v/>
      </c>
      <c r="R130" s="41" t="str">
        <f t="shared" si="50"/>
        <v/>
      </c>
      <c r="S130" s="41" t="str">
        <f t="shared" si="51"/>
        <v/>
      </c>
      <c r="T130" s="41" t="str">
        <f t="shared" si="52"/>
        <v/>
      </c>
      <c r="U130" s="41" t="str">
        <f t="shared" si="53"/>
        <v/>
      </c>
      <c r="V130" s="21"/>
      <c r="W130" s="21"/>
      <c r="X130" s="21"/>
    </row>
    <row r="131" spans="1:24">
      <c r="A131" s="21"/>
      <c r="B131" s="126" t="s">
        <v>41</v>
      </c>
      <c r="C131" s="117"/>
      <c r="D131" s="3">
        <f t="shared" si="54"/>
        <v>-7</v>
      </c>
      <c r="E131" s="69">
        <f>43000-3600</f>
        <v>39400</v>
      </c>
      <c r="F131" s="9">
        <f t="shared" si="41"/>
        <v>128</v>
      </c>
      <c r="G131" s="6">
        <f t="shared" si="43"/>
        <v>0.16264458443070268</v>
      </c>
      <c r="H131" s="6">
        <f t="shared" si="42"/>
        <v>16.264458443070268</v>
      </c>
      <c r="I131" s="6">
        <f t="shared" si="44"/>
        <v>96.367329078705112</v>
      </c>
      <c r="J131" s="22"/>
      <c r="K131" s="21"/>
      <c r="L131" s="21"/>
      <c r="M131" s="41">
        <f t="shared" si="45"/>
        <v>-7.3042563451776648</v>
      </c>
      <c r="N131" s="41">
        <f t="shared" si="46"/>
        <v>-7.1198050761421321</v>
      </c>
      <c r="O131" s="41" t="str">
        <f t="shared" si="47"/>
        <v/>
      </c>
      <c r="P131" s="41" t="str">
        <f t="shared" si="48"/>
        <v/>
      </c>
      <c r="Q131" s="41" t="str">
        <f t="shared" si="49"/>
        <v/>
      </c>
      <c r="R131" s="41" t="str">
        <f t="shared" si="50"/>
        <v/>
      </c>
      <c r="S131" s="41" t="str">
        <f t="shared" si="51"/>
        <v/>
      </c>
      <c r="T131" s="41" t="str">
        <f t="shared" si="52"/>
        <v/>
      </c>
      <c r="U131" s="41" t="str">
        <f t="shared" si="53"/>
        <v/>
      </c>
      <c r="V131" s="21"/>
      <c r="W131" s="21"/>
      <c r="X131" s="21"/>
    </row>
    <row r="132" spans="1:24">
      <c r="A132" s="21"/>
      <c r="B132" s="126" t="s">
        <v>39</v>
      </c>
      <c r="C132" s="117"/>
      <c r="D132" s="3">
        <f t="shared" si="54"/>
        <v>-6.5</v>
      </c>
      <c r="E132" s="69">
        <f>59000-4800</f>
        <v>54200</v>
      </c>
      <c r="F132" s="2">
        <f t="shared" si="41"/>
        <v>90.509667991878061</v>
      </c>
      <c r="G132" s="6">
        <f t="shared" si="43"/>
        <v>0.22373950447066204</v>
      </c>
      <c r="H132" s="6">
        <f t="shared" si="42"/>
        <v>22.373950447066203</v>
      </c>
      <c r="I132" s="6">
        <f t="shared" si="44"/>
        <v>80.102870635634844</v>
      </c>
      <c r="J132" s="23"/>
      <c r="K132" s="21"/>
      <c r="L132" s="21"/>
      <c r="M132" s="41" t="str">
        <f t="shared" si="45"/>
        <v/>
      </c>
      <c r="N132" s="41" t="str">
        <f t="shared" si="46"/>
        <v/>
      </c>
      <c r="O132" s="41">
        <f t="shared" si="47"/>
        <v>-6.8859640221402216</v>
      </c>
      <c r="P132" s="41" t="str">
        <f t="shared" si="48"/>
        <v/>
      </c>
      <c r="Q132" s="41" t="str">
        <f t="shared" si="49"/>
        <v/>
      </c>
      <c r="R132" s="41" t="str">
        <f t="shared" si="50"/>
        <v/>
      </c>
      <c r="S132" s="41" t="str">
        <f t="shared" si="51"/>
        <v/>
      </c>
      <c r="T132" s="41" t="str">
        <f t="shared" si="52"/>
        <v/>
      </c>
      <c r="U132" s="41" t="str">
        <f t="shared" si="53"/>
        <v/>
      </c>
      <c r="V132" s="21"/>
      <c r="W132" s="21"/>
      <c r="X132" s="21"/>
    </row>
    <row r="133" spans="1:24">
      <c r="A133" s="21"/>
      <c r="B133" s="126" t="s">
        <v>40</v>
      </c>
      <c r="C133" s="117"/>
      <c r="D133" s="3">
        <f t="shared" si="54"/>
        <v>-6</v>
      </c>
      <c r="E133" s="69">
        <f>42000-3600</f>
        <v>38400</v>
      </c>
      <c r="F133" s="9">
        <f t="shared" si="41"/>
        <v>64</v>
      </c>
      <c r="G133" s="6">
        <f t="shared" si="43"/>
        <v>0.15851654929286757</v>
      </c>
      <c r="H133" s="6">
        <f t="shared" si="42"/>
        <v>15.851654929286758</v>
      </c>
      <c r="I133" s="6">
        <f t="shared" si="44"/>
        <v>57.728920188568644</v>
      </c>
      <c r="J133" s="23"/>
      <c r="K133" s="21"/>
      <c r="L133" s="21"/>
      <c r="M133" s="41" t="str">
        <f t="shared" si="45"/>
        <v/>
      </c>
      <c r="N133" s="41" t="str">
        <f t="shared" si="46"/>
        <v/>
      </c>
      <c r="O133" s="41" t="str">
        <f t="shared" si="47"/>
        <v/>
      </c>
      <c r="P133" s="41">
        <f t="shared" si="48"/>
        <v>-6.2562109374999997</v>
      </c>
      <c r="Q133" s="41" t="str">
        <f t="shared" si="49"/>
        <v/>
      </c>
      <c r="R133" s="41" t="str">
        <f t="shared" si="50"/>
        <v/>
      </c>
      <c r="S133" s="41" t="str">
        <f t="shared" si="51"/>
        <v/>
      </c>
      <c r="T133" s="41" t="str">
        <f t="shared" si="52"/>
        <v/>
      </c>
      <c r="U133" s="41" t="str">
        <f t="shared" si="53"/>
        <v/>
      </c>
      <c r="V133" s="21"/>
      <c r="W133" s="21"/>
      <c r="X133" s="21"/>
    </row>
    <row r="134" spans="1:24">
      <c r="A134" s="21"/>
      <c r="B134" s="126" t="s">
        <v>47</v>
      </c>
      <c r="C134" s="117"/>
      <c r="D134" s="3">
        <f t="shared" si="54"/>
        <v>-5.5</v>
      </c>
      <c r="E134" s="69">
        <v>24760</v>
      </c>
      <c r="F134" s="8">
        <f t="shared" si="41"/>
        <v>45.254833995939045</v>
      </c>
      <c r="G134" s="6">
        <f t="shared" si="43"/>
        <v>0.1022101500127969</v>
      </c>
      <c r="H134" s="6">
        <f t="shared" si="42"/>
        <v>10.221015001279691</v>
      </c>
      <c r="I134" s="6">
        <f t="shared" si="44"/>
        <v>41.877265259281884</v>
      </c>
      <c r="J134" s="23"/>
      <c r="K134" s="21"/>
      <c r="L134" s="21"/>
      <c r="M134" s="41" t="str">
        <f t="shared" si="45"/>
        <v/>
      </c>
      <c r="N134" s="41" t="str">
        <f t="shared" si="46"/>
        <v/>
      </c>
      <c r="O134" s="41" t="str">
        <f t="shared" si="47"/>
        <v/>
      </c>
      <c r="P134" s="41" t="str">
        <f t="shared" si="48"/>
        <v/>
      </c>
      <c r="Q134" s="41">
        <f t="shared" si="49"/>
        <v>-5.9081663974151857</v>
      </c>
      <c r="R134" s="41">
        <f t="shared" si="50"/>
        <v>-5.6635722940226172</v>
      </c>
      <c r="S134" s="41" t="str">
        <f t="shared" si="51"/>
        <v/>
      </c>
      <c r="T134" s="41" t="str">
        <f t="shared" si="52"/>
        <v/>
      </c>
      <c r="U134" s="41" t="str">
        <f t="shared" si="53"/>
        <v/>
      </c>
      <c r="V134" s="21"/>
      <c r="W134" s="21"/>
      <c r="X134" s="21"/>
    </row>
    <row r="135" spans="1:24">
      <c r="A135" s="21"/>
      <c r="B135" s="126" t="s">
        <v>47</v>
      </c>
      <c r="C135" s="117"/>
      <c r="D135" s="3">
        <f t="shared" si="54"/>
        <v>-5</v>
      </c>
      <c r="E135" s="69">
        <v>22530</v>
      </c>
      <c r="F135" s="9">
        <f t="shared" si="41"/>
        <v>32</v>
      </c>
      <c r="G135" s="6">
        <f t="shared" si="43"/>
        <v>9.3004631655424649E-2</v>
      </c>
      <c r="H135" s="6">
        <f t="shared" si="42"/>
        <v>9.3004631655424657</v>
      </c>
      <c r="I135" s="6">
        <f t="shared" si="44"/>
        <v>31.656250258002196</v>
      </c>
      <c r="J135" s="23"/>
      <c r="K135" s="21"/>
      <c r="L135" s="21"/>
      <c r="M135" s="41" t="str">
        <f t="shared" si="45"/>
        <v/>
      </c>
      <c r="N135" s="41" t="str">
        <f t="shared" si="46"/>
        <v/>
      </c>
      <c r="O135" s="41" t="str">
        <f t="shared" si="47"/>
        <v/>
      </c>
      <c r="P135" s="41" t="str">
        <f t="shared" si="48"/>
        <v/>
      </c>
      <c r="Q135" s="41" t="str">
        <f t="shared" si="49"/>
        <v/>
      </c>
      <c r="R135" s="41" t="str">
        <f t="shared" si="50"/>
        <v/>
      </c>
      <c r="S135" s="41">
        <f t="shared" si="51"/>
        <v>-5.1421549045716821</v>
      </c>
      <c r="T135" s="41" t="str">
        <f t="shared" si="52"/>
        <v/>
      </c>
      <c r="U135" s="41" t="str">
        <f t="shared" si="53"/>
        <v/>
      </c>
      <c r="V135" s="21"/>
      <c r="W135" s="21"/>
      <c r="X135" s="21"/>
    </row>
    <row r="136" spans="1:24">
      <c r="A136" s="21"/>
      <c r="B136" s="126" t="s">
        <v>17</v>
      </c>
      <c r="C136" s="117"/>
      <c r="D136" s="3">
        <f t="shared" si="54"/>
        <v>-4.5</v>
      </c>
      <c r="E136" s="69">
        <v>5988</v>
      </c>
      <c r="F136" s="2">
        <f t="shared" si="41"/>
        <v>22.627416997969519</v>
      </c>
      <c r="G136" s="6">
        <f t="shared" si="43"/>
        <v>2.471867440535654E-2</v>
      </c>
      <c r="H136" s="6">
        <f t="shared" si="42"/>
        <v>2.4718674405356538</v>
      </c>
      <c r="I136" s="6">
        <f t="shared" si="44"/>
        <v>22.355787092459732</v>
      </c>
      <c r="J136" s="23"/>
      <c r="K136" s="21"/>
      <c r="L136" s="21"/>
      <c r="M136" s="41" t="str">
        <f t="shared" si="45"/>
        <v/>
      </c>
      <c r="N136" s="41" t="str">
        <f t="shared" si="46"/>
        <v/>
      </c>
      <c r="O136" s="41" t="str">
        <f t="shared" si="47"/>
        <v/>
      </c>
      <c r="P136" s="41" t="str">
        <f t="shared" si="48"/>
        <v/>
      </c>
      <c r="Q136" s="41" t="str">
        <f t="shared" si="49"/>
        <v/>
      </c>
      <c r="R136" s="41" t="str">
        <f t="shared" si="50"/>
        <v/>
      </c>
      <c r="S136" s="41" t="str">
        <f t="shared" si="51"/>
        <v/>
      </c>
      <c r="T136" s="41" t="str">
        <f t="shared" si="52"/>
        <v/>
      </c>
      <c r="U136" s="41" t="str">
        <f t="shared" si="53"/>
        <v/>
      </c>
      <c r="V136" s="21"/>
      <c r="W136" s="21"/>
      <c r="X136" s="21"/>
    </row>
    <row r="137" spans="1:24">
      <c r="A137" s="21"/>
      <c r="B137" s="126" t="s">
        <v>17</v>
      </c>
      <c r="C137" s="117"/>
      <c r="D137" s="3">
        <f t="shared" si="54"/>
        <v>-4</v>
      </c>
      <c r="E137" s="69">
        <f>AN57</f>
        <v>2384</v>
      </c>
      <c r="F137" s="9">
        <f t="shared" si="41"/>
        <v>16</v>
      </c>
      <c r="G137" s="6">
        <f t="shared" si="43"/>
        <v>9.8412357685988619E-3</v>
      </c>
      <c r="H137" s="6">
        <f t="shared" si="42"/>
        <v>0.98412357685988616</v>
      </c>
      <c r="I137" s="6">
        <f t="shared" si="44"/>
        <v>19.883919651924078</v>
      </c>
      <c r="J137" s="23"/>
      <c r="K137" s="21"/>
      <c r="L137" s="21"/>
      <c r="M137" s="41" t="str">
        <f t="shared" si="45"/>
        <v/>
      </c>
      <c r="N137" s="41" t="str">
        <f t="shared" si="46"/>
        <v/>
      </c>
      <c r="O137" s="41" t="str">
        <f t="shared" si="47"/>
        <v/>
      </c>
      <c r="P137" s="41" t="str">
        <f t="shared" si="48"/>
        <v/>
      </c>
      <c r="Q137" s="41" t="str">
        <f t="shared" si="49"/>
        <v/>
      </c>
      <c r="R137" s="41" t="str">
        <f t="shared" si="50"/>
        <v/>
      </c>
      <c r="S137" s="41" t="str">
        <f t="shared" si="51"/>
        <v/>
      </c>
      <c r="T137" s="41" t="str">
        <f t="shared" si="52"/>
        <v/>
      </c>
      <c r="U137" s="41" t="str">
        <f t="shared" si="53"/>
        <v/>
      </c>
      <c r="V137" s="21"/>
      <c r="W137" s="21"/>
      <c r="X137" s="21"/>
    </row>
    <row r="138" spans="1:24">
      <c r="A138" s="21"/>
      <c r="B138" s="126" t="s">
        <v>43</v>
      </c>
      <c r="C138" s="117"/>
      <c r="D138" s="3">
        <f t="shared" si="54"/>
        <v>-3.5</v>
      </c>
      <c r="E138" s="69">
        <f t="shared" ref="E138:E154" si="55">AN58</f>
        <v>5392</v>
      </c>
      <c r="F138" s="2">
        <f t="shared" si="41"/>
        <v>11.313708498984759</v>
      </c>
      <c r="G138" s="6">
        <f t="shared" si="43"/>
        <v>2.2258365463206822E-2</v>
      </c>
      <c r="H138" s="6">
        <f t="shared" si="42"/>
        <v>2.2258365463206822</v>
      </c>
      <c r="I138" s="6">
        <f t="shared" si="44"/>
        <v>18.899796075064192</v>
      </c>
      <c r="J138" s="23"/>
      <c r="K138" s="21"/>
      <c r="L138" s="21"/>
      <c r="M138" s="41" t="str">
        <f t="shared" si="45"/>
        <v/>
      </c>
      <c r="N138" s="41" t="str">
        <f t="shared" si="46"/>
        <v/>
      </c>
      <c r="O138" s="41" t="str">
        <f t="shared" si="47"/>
        <v/>
      </c>
      <c r="P138" s="41" t="str">
        <f t="shared" si="48"/>
        <v/>
      </c>
      <c r="Q138" s="41" t="str">
        <f t="shared" si="49"/>
        <v/>
      </c>
      <c r="R138" s="41" t="str">
        <f t="shared" si="50"/>
        <v/>
      </c>
      <c r="S138" s="41" t="str">
        <f t="shared" si="51"/>
        <v/>
      </c>
      <c r="T138" s="41" t="str">
        <f t="shared" si="52"/>
        <v/>
      </c>
      <c r="U138" s="41" t="str">
        <f t="shared" si="53"/>
        <v/>
      </c>
      <c r="V138" s="21"/>
      <c r="W138" s="21"/>
      <c r="X138" s="21"/>
    </row>
    <row r="139" spans="1:24">
      <c r="A139" s="21"/>
      <c r="B139" s="126" t="s">
        <v>43</v>
      </c>
      <c r="C139" s="117"/>
      <c r="D139" s="3">
        <f t="shared" si="54"/>
        <v>-3</v>
      </c>
      <c r="E139" s="69">
        <f t="shared" si="55"/>
        <v>4352</v>
      </c>
      <c r="F139" s="9">
        <f t="shared" si="41"/>
        <v>8</v>
      </c>
      <c r="G139" s="6">
        <f t="shared" si="43"/>
        <v>1.7965208919858325E-2</v>
      </c>
      <c r="H139" s="6">
        <f t="shared" si="42"/>
        <v>1.7965208919858324</v>
      </c>
      <c r="I139" s="6">
        <f t="shared" si="44"/>
        <v>16.673959528743509</v>
      </c>
      <c r="J139" s="23"/>
      <c r="K139" s="21"/>
      <c r="L139" s="21"/>
      <c r="M139" s="41" t="str">
        <f t="shared" si="45"/>
        <v/>
      </c>
      <c r="N139" s="41" t="str">
        <f t="shared" si="46"/>
        <v/>
      </c>
      <c r="O139" s="41" t="str">
        <f t="shared" si="47"/>
        <v/>
      </c>
      <c r="P139" s="41" t="str">
        <f t="shared" si="48"/>
        <v/>
      </c>
      <c r="Q139" s="41" t="str">
        <f t="shared" si="49"/>
        <v/>
      </c>
      <c r="R139" s="41" t="str">
        <f t="shared" si="50"/>
        <v/>
      </c>
      <c r="S139" s="41" t="str">
        <f t="shared" si="51"/>
        <v/>
      </c>
      <c r="T139" s="41">
        <f t="shared" si="52"/>
        <v>-3.3124264705882349</v>
      </c>
      <c r="U139" s="41" t="str">
        <f t="shared" si="53"/>
        <v/>
      </c>
      <c r="V139" s="21"/>
      <c r="W139" s="21"/>
      <c r="X139" s="21"/>
    </row>
    <row r="140" spans="1:24">
      <c r="A140" s="21"/>
      <c r="B140" s="126" t="s">
        <v>16</v>
      </c>
      <c r="C140" s="117"/>
      <c r="D140" s="3">
        <f t="shared" si="54"/>
        <v>-2.5</v>
      </c>
      <c r="E140" s="69">
        <f t="shared" si="55"/>
        <v>3056</v>
      </c>
      <c r="F140" s="8">
        <f t="shared" si="41"/>
        <v>5.6568542494923806</v>
      </c>
      <c r="G140" s="6">
        <f t="shared" si="43"/>
        <v>1.2615275381224046E-2</v>
      </c>
      <c r="H140" s="6">
        <f t="shared" si="42"/>
        <v>1.2615275381224045</v>
      </c>
      <c r="I140" s="6">
        <f t="shared" si="44"/>
        <v>14.877438636757677</v>
      </c>
      <c r="J140" s="23"/>
      <c r="K140" s="21"/>
      <c r="L140" s="21"/>
      <c r="M140" s="41" t="str">
        <f t="shared" si="45"/>
        <v/>
      </c>
      <c r="N140" s="41" t="str">
        <f t="shared" si="46"/>
        <v/>
      </c>
      <c r="O140" s="41" t="str">
        <f t="shared" si="47"/>
        <v/>
      </c>
      <c r="P140" s="41" t="str">
        <f t="shared" si="48"/>
        <v/>
      </c>
      <c r="Q140" s="41" t="str">
        <f t="shared" si="49"/>
        <v/>
      </c>
      <c r="R140" s="41" t="str">
        <f t="shared" si="50"/>
        <v/>
      </c>
      <c r="S140" s="41" t="str">
        <f t="shared" si="51"/>
        <v/>
      </c>
      <c r="T140" s="41" t="str">
        <f t="shared" si="52"/>
        <v/>
      </c>
      <c r="U140" s="41" t="str">
        <f t="shared" si="53"/>
        <v/>
      </c>
      <c r="V140" s="21"/>
      <c r="W140" s="21"/>
      <c r="X140" s="21"/>
    </row>
    <row r="141" spans="1:24">
      <c r="A141" s="21"/>
      <c r="B141" s="126" t="s">
        <v>16</v>
      </c>
      <c r="C141" s="117"/>
      <c r="D141" s="3">
        <f t="shared" si="54"/>
        <v>-2</v>
      </c>
      <c r="E141" s="69">
        <f t="shared" si="55"/>
        <v>4592</v>
      </c>
      <c r="F141" s="9">
        <f t="shared" si="41"/>
        <v>4</v>
      </c>
      <c r="G141" s="6">
        <f t="shared" si="43"/>
        <v>1.8955937352938747E-2</v>
      </c>
      <c r="H141" s="6">
        <f t="shared" si="42"/>
        <v>1.8955937352938748</v>
      </c>
      <c r="I141" s="6">
        <f t="shared" si="44"/>
        <v>13.615911098635273</v>
      </c>
      <c r="J141" s="23"/>
      <c r="K141" s="21"/>
      <c r="L141" s="21"/>
      <c r="M141" s="41" t="str">
        <f t="shared" si="45"/>
        <v/>
      </c>
      <c r="N141" s="41" t="str">
        <f t="shared" si="46"/>
        <v/>
      </c>
      <c r="O141" s="41" t="str">
        <f t="shared" si="47"/>
        <v/>
      </c>
      <c r="P141" s="41" t="str">
        <f t="shared" si="48"/>
        <v/>
      </c>
      <c r="Q141" s="41" t="str">
        <f t="shared" si="49"/>
        <v/>
      </c>
      <c r="R141" s="41" t="str">
        <f t="shared" si="50"/>
        <v/>
      </c>
      <c r="S141" s="41" t="str">
        <f t="shared" si="51"/>
        <v/>
      </c>
      <c r="T141" s="41" t="str">
        <f t="shared" si="52"/>
        <v/>
      </c>
      <c r="U141" s="41" t="str">
        <f t="shared" si="53"/>
        <v/>
      </c>
      <c r="V141" s="21"/>
      <c r="W141" s="21"/>
      <c r="X141" s="21"/>
    </row>
    <row r="142" spans="1:24">
      <c r="A142" s="21"/>
      <c r="B142" s="126" t="s">
        <v>46</v>
      </c>
      <c r="C142" s="117"/>
      <c r="D142" s="3">
        <f t="shared" si="54"/>
        <v>-1.5</v>
      </c>
      <c r="E142" s="69">
        <f t="shared" si="55"/>
        <v>1840</v>
      </c>
      <c r="F142" s="8">
        <f t="shared" si="41"/>
        <v>2.8284271247461898</v>
      </c>
      <c r="G142" s="6">
        <f t="shared" si="43"/>
        <v>7.5955846536165713E-3</v>
      </c>
      <c r="H142" s="6">
        <f t="shared" si="42"/>
        <v>0.75955846536165716</v>
      </c>
      <c r="I142" s="6">
        <f t="shared" si="44"/>
        <v>11.720317363341398</v>
      </c>
      <c r="J142" s="23"/>
      <c r="K142" s="72"/>
      <c r="L142" s="21"/>
      <c r="M142" s="41" t="str">
        <f t="shared" si="45"/>
        <v/>
      </c>
      <c r="N142" s="41" t="str">
        <f t="shared" si="46"/>
        <v/>
      </c>
      <c r="O142" s="41" t="str">
        <f t="shared" si="47"/>
        <v/>
      </c>
      <c r="P142" s="41" t="str">
        <f t="shared" si="48"/>
        <v/>
      </c>
      <c r="Q142" s="41" t="str">
        <f t="shared" si="49"/>
        <v/>
      </c>
      <c r="R142" s="41" t="str">
        <f t="shared" si="50"/>
        <v/>
      </c>
      <c r="S142" s="41" t="str">
        <f t="shared" si="51"/>
        <v/>
      </c>
      <c r="T142" s="41" t="str">
        <f t="shared" si="52"/>
        <v/>
      </c>
      <c r="U142" s="41" t="str">
        <f t="shared" si="53"/>
        <v/>
      </c>
      <c r="V142" s="21"/>
      <c r="W142" s="21"/>
      <c r="X142" s="21"/>
    </row>
    <row r="143" spans="1:24">
      <c r="A143" s="21"/>
      <c r="B143" s="126" t="s">
        <v>46</v>
      </c>
      <c r="C143" s="117"/>
      <c r="D143" s="3">
        <f t="shared" si="54"/>
        <v>-1</v>
      </c>
      <c r="E143" s="69">
        <f t="shared" si="55"/>
        <v>4192</v>
      </c>
      <c r="F143" s="9">
        <f t="shared" si="41"/>
        <v>2</v>
      </c>
      <c r="G143" s="6">
        <f t="shared" si="43"/>
        <v>1.7304723297804712E-2</v>
      </c>
      <c r="H143" s="6">
        <f t="shared" si="42"/>
        <v>1.7304723297804712</v>
      </c>
      <c r="I143" s="6">
        <f t="shared" si="44"/>
        <v>10.960758897979741</v>
      </c>
      <c r="J143" s="23"/>
      <c r="K143" s="21"/>
      <c r="L143" s="21"/>
      <c r="M143" s="41" t="str">
        <f t="shared" si="45"/>
        <v/>
      </c>
      <c r="N143" s="41" t="str">
        <f t="shared" si="46"/>
        <v/>
      </c>
      <c r="O143" s="41" t="str">
        <f t="shared" si="47"/>
        <v/>
      </c>
      <c r="P143" s="41" t="str">
        <f t="shared" si="48"/>
        <v/>
      </c>
      <c r="Q143" s="41" t="str">
        <f t="shared" si="49"/>
        <v/>
      </c>
      <c r="R143" s="41" t="str">
        <f t="shared" si="50"/>
        <v/>
      </c>
      <c r="S143" s="41" t="str">
        <f t="shared" si="51"/>
        <v/>
      </c>
      <c r="T143" s="41" t="str">
        <f t="shared" si="52"/>
        <v/>
      </c>
      <c r="U143" s="41">
        <f t="shared" si="53"/>
        <v>-1.2223998091603052</v>
      </c>
      <c r="V143" s="21"/>
      <c r="W143" s="21"/>
      <c r="X143" s="21"/>
    </row>
    <row r="144" spans="1:24">
      <c r="A144" s="21"/>
      <c r="B144" s="126" t="s">
        <v>45</v>
      </c>
      <c r="C144" s="117"/>
      <c r="D144" s="3">
        <f t="shared" si="54"/>
        <v>-0.5</v>
      </c>
      <c r="E144" s="69">
        <f t="shared" si="55"/>
        <v>3376</v>
      </c>
      <c r="F144" s="8">
        <f t="shared" si="41"/>
        <v>1.4142135623730951</v>
      </c>
      <c r="G144" s="6">
        <f t="shared" si="43"/>
        <v>1.3936246625331274E-2</v>
      </c>
      <c r="H144" s="6">
        <f t="shared" si="42"/>
        <v>1.3936246625331274</v>
      </c>
      <c r="I144" s="6">
        <f t="shared" si="44"/>
        <v>9.2302865681992685</v>
      </c>
      <c r="J144" s="23"/>
      <c r="K144" s="21"/>
      <c r="L144" s="21"/>
      <c r="M144" s="41" t="str">
        <f t="shared" si="45"/>
        <v/>
      </c>
      <c r="N144" s="41" t="str">
        <f t="shared" si="46"/>
        <v/>
      </c>
      <c r="O144" s="41" t="str">
        <f t="shared" si="47"/>
        <v/>
      </c>
      <c r="P144" s="41" t="str">
        <f t="shared" si="48"/>
        <v/>
      </c>
      <c r="Q144" s="41" t="str">
        <f t="shared" si="49"/>
        <v/>
      </c>
      <c r="R144" s="41" t="str">
        <f t="shared" si="50"/>
        <v/>
      </c>
      <c r="S144" s="41" t="str">
        <f t="shared" si="51"/>
        <v/>
      </c>
      <c r="T144" s="41" t="str">
        <f t="shared" si="52"/>
        <v/>
      </c>
      <c r="U144" s="41" t="str">
        <f t="shared" si="53"/>
        <v/>
      </c>
      <c r="V144" s="21"/>
      <c r="W144" s="21"/>
      <c r="X144" s="21"/>
    </row>
    <row r="145" spans="1:24">
      <c r="A145" s="21"/>
      <c r="B145" s="126" t="s">
        <v>45</v>
      </c>
      <c r="C145" s="117"/>
      <c r="D145" s="3">
        <f t="shared" si="54"/>
        <v>0</v>
      </c>
      <c r="E145" s="69">
        <f t="shared" si="55"/>
        <v>2208</v>
      </c>
      <c r="F145" s="9">
        <f t="shared" si="41"/>
        <v>1</v>
      </c>
      <c r="G145" s="6">
        <f t="shared" si="43"/>
        <v>9.1147015843398866E-3</v>
      </c>
      <c r="H145" s="6">
        <f t="shared" si="42"/>
        <v>0.91147015843398871</v>
      </c>
      <c r="I145" s="6">
        <f t="shared" si="44"/>
        <v>7.8366619056661415</v>
      </c>
      <c r="J145" s="24"/>
      <c r="K145" s="21"/>
      <c r="L145" s="21"/>
      <c r="M145" s="41" t="str">
        <f t="shared" si="45"/>
        <v/>
      </c>
      <c r="N145" s="41" t="str">
        <f t="shared" si="46"/>
        <v/>
      </c>
      <c r="O145" s="41" t="str">
        <f t="shared" si="47"/>
        <v/>
      </c>
      <c r="P145" s="41" t="str">
        <f t="shared" si="48"/>
        <v/>
      </c>
      <c r="Q145" s="41" t="str">
        <f t="shared" si="49"/>
        <v/>
      </c>
      <c r="R145" s="41" t="str">
        <f t="shared" si="50"/>
        <v/>
      </c>
      <c r="S145" s="41" t="str">
        <f t="shared" si="51"/>
        <v/>
      </c>
      <c r="T145" s="41" t="str">
        <f t="shared" si="52"/>
        <v/>
      </c>
      <c r="U145" s="41" t="str">
        <f t="shared" si="53"/>
        <v/>
      </c>
      <c r="V145" s="21"/>
      <c r="W145" s="21"/>
      <c r="X145" s="21"/>
    </row>
    <row r="146" spans="1:24">
      <c r="A146" s="21"/>
      <c r="B146" s="126" t="s">
        <v>18</v>
      </c>
      <c r="C146" s="117"/>
      <c r="D146" s="3">
        <f t="shared" si="54"/>
        <v>0.5</v>
      </c>
      <c r="E146" s="69">
        <f t="shared" si="55"/>
        <v>4616</v>
      </c>
      <c r="F146" s="8">
        <f t="shared" si="41"/>
        <v>0.70710678118654746</v>
      </c>
      <c r="G146" s="6">
        <f t="shared" si="43"/>
        <v>1.905501019624679E-2</v>
      </c>
      <c r="H146" s="6">
        <f t="shared" si="42"/>
        <v>1.9055010196246791</v>
      </c>
      <c r="I146" s="6">
        <f t="shared" si="44"/>
        <v>6.9251917472321525</v>
      </c>
      <c r="J146" s="24"/>
      <c r="K146" s="21"/>
      <c r="L146" s="21"/>
      <c r="M146" s="41" t="str">
        <f t="shared" si="45"/>
        <v/>
      </c>
      <c r="N146" s="41" t="str">
        <f t="shared" si="46"/>
        <v/>
      </c>
      <c r="O146" s="41" t="str">
        <f t="shared" si="47"/>
        <v/>
      </c>
      <c r="P146" s="41" t="str">
        <f t="shared" si="48"/>
        <v/>
      </c>
      <c r="Q146" s="41" t="str">
        <f t="shared" si="49"/>
        <v/>
      </c>
      <c r="R146" s="41" t="str">
        <f t="shared" si="50"/>
        <v/>
      </c>
      <c r="S146" s="41" t="str">
        <f t="shared" si="51"/>
        <v/>
      </c>
      <c r="T146" s="41" t="str">
        <f t="shared" si="52"/>
        <v/>
      </c>
      <c r="U146" s="41" t="str">
        <f t="shared" si="53"/>
        <v/>
      </c>
      <c r="V146" s="21"/>
      <c r="W146" s="21"/>
      <c r="X146" s="21"/>
    </row>
    <row r="147" spans="1:24">
      <c r="A147" s="21"/>
      <c r="B147" s="126" t="s">
        <v>18</v>
      </c>
      <c r="C147" s="117"/>
      <c r="D147" s="3">
        <f t="shared" si="54"/>
        <v>1</v>
      </c>
      <c r="E147" s="69">
        <f t="shared" si="55"/>
        <v>2784</v>
      </c>
      <c r="F147" s="2">
        <f t="shared" si="41"/>
        <v>0.5</v>
      </c>
      <c r="G147" s="6">
        <f t="shared" si="43"/>
        <v>1.14924498237329E-2</v>
      </c>
      <c r="H147" s="6">
        <f t="shared" si="42"/>
        <v>1.14924498237329</v>
      </c>
      <c r="I147" s="6">
        <f t="shared" si="44"/>
        <v>5.0196907276074736</v>
      </c>
      <c r="J147" s="25"/>
      <c r="K147" s="21"/>
      <c r="L147" s="21"/>
      <c r="M147" s="41" t="str">
        <f t="shared" si="45"/>
        <v/>
      </c>
      <c r="N147" s="41" t="str">
        <f t="shared" si="46"/>
        <v/>
      </c>
      <c r="O147" s="41" t="str">
        <f t="shared" si="47"/>
        <v/>
      </c>
      <c r="P147" s="41" t="str">
        <f t="shared" si="48"/>
        <v/>
      </c>
      <c r="Q147" s="41" t="str">
        <f t="shared" si="49"/>
        <v/>
      </c>
      <c r="R147" s="41" t="str">
        <f t="shared" si="50"/>
        <v/>
      </c>
      <c r="S147" s="41" t="str">
        <f t="shared" si="51"/>
        <v/>
      </c>
      <c r="T147" s="41" t="str">
        <f t="shared" si="52"/>
        <v/>
      </c>
      <c r="U147" s="41" t="str">
        <f t="shared" si="53"/>
        <v/>
      </c>
      <c r="V147" s="21">
        <f>SUM(E130:E135)</f>
        <v>188090</v>
      </c>
      <c r="W147" s="21"/>
      <c r="X147" s="21"/>
    </row>
    <row r="148" spans="1:24">
      <c r="A148" s="21"/>
      <c r="B148" s="126" t="s">
        <v>44</v>
      </c>
      <c r="C148" s="117"/>
      <c r="D148" s="3">
        <f t="shared" si="54"/>
        <v>1.5</v>
      </c>
      <c r="E148" s="69">
        <f t="shared" si="55"/>
        <v>2496</v>
      </c>
      <c r="F148" s="8">
        <f t="shared" si="41"/>
        <v>0.35355339059327379</v>
      </c>
      <c r="G148" s="6">
        <f t="shared" si="43"/>
        <v>1.0303575704036392E-2</v>
      </c>
      <c r="H148" s="6">
        <f t="shared" si="42"/>
        <v>1.0303575704036392</v>
      </c>
      <c r="I148" s="6">
        <f t="shared" si="44"/>
        <v>3.8704457452341838</v>
      </c>
      <c r="J148" s="25"/>
      <c r="K148" s="21"/>
      <c r="L148" s="21"/>
      <c r="M148" s="41" t="str">
        <f t="shared" si="45"/>
        <v/>
      </c>
      <c r="N148" s="41" t="str">
        <f t="shared" si="46"/>
        <v/>
      </c>
      <c r="O148" s="41" t="str">
        <f t="shared" si="47"/>
        <v/>
      </c>
      <c r="P148" s="41" t="str">
        <f t="shared" si="48"/>
        <v/>
      </c>
      <c r="Q148" s="41" t="str">
        <f t="shared" si="49"/>
        <v/>
      </c>
      <c r="R148" s="41" t="str">
        <f t="shared" si="50"/>
        <v/>
      </c>
      <c r="S148" s="41" t="str">
        <f t="shared" si="51"/>
        <v/>
      </c>
      <c r="T148" s="41" t="str">
        <f t="shared" si="52"/>
        <v/>
      </c>
      <c r="U148" s="41" t="str">
        <f t="shared" si="53"/>
        <v/>
      </c>
      <c r="V148" s="21"/>
      <c r="W148" s="21"/>
      <c r="X148" s="21"/>
    </row>
    <row r="149" spans="1:24">
      <c r="A149" s="21"/>
      <c r="B149" s="126" t="s">
        <v>44</v>
      </c>
      <c r="C149" s="117"/>
      <c r="D149" s="3">
        <f t="shared" si="54"/>
        <v>2</v>
      </c>
      <c r="E149" s="69">
        <f t="shared" si="55"/>
        <v>1912</v>
      </c>
      <c r="F149" s="11">
        <f t="shared" si="41"/>
        <v>0.25</v>
      </c>
      <c r="G149" s="6">
        <f t="shared" si="43"/>
        <v>7.8928031835406986E-3</v>
      </c>
      <c r="H149" s="6">
        <f t="shared" si="42"/>
        <v>0.78928031835406987</v>
      </c>
      <c r="I149" s="6">
        <f t="shared" si="44"/>
        <v>2.8400881748305444</v>
      </c>
      <c r="J149" s="25"/>
      <c r="K149" s="21"/>
      <c r="L149" s="21"/>
      <c r="M149" s="41" t="str">
        <f t="shared" si="45"/>
        <v/>
      </c>
      <c r="N149" s="41" t="str">
        <f t="shared" si="46"/>
        <v/>
      </c>
      <c r="O149" s="41" t="str">
        <f t="shared" si="47"/>
        <v/>
      </c>
      <c r="P149" s="41" t="str">
        <f t="shared" si="48"/>
        <v/>
      </c>
      <c r="Q149" s="41" t="str">
        <f t="shared" si="49"/>
        <v/>
      </c>
      <c r="R149" s="41" t="str">
        <f t="shared" si="50"/>
        <v/>
      </c>
      <c r="S149" s="41" t="str">
        <f t="shared" si="51"/>
        <v/>
      </c>
      <c r="T149" s="41" t="str">
        <f t="shared" si="52"/>
        <v/>
      </c>
      <c r="U149" s="41" t="str">
        <f t="shared" si="53"/>
        <v/>
      </c>
      <c r="V149" s="21"/>
      <c r="W149" s="21"/>
      <c r="X149" s="21"/>
    </row>
    <row r="150" spans="1:24">
      <c r="A150" s="21"/>
      <c r="B150" s="126" t="s">
        <v>19</v>
      </c>
      <c r="C150" s="117"/>
      <c r="D150" s="3">
        <f t="shared" si="54"/>
        <v>2.5</v>
      </c>
      <c r="E150" s="69">
        <f t="shared" si="55"/>
        <v>1576</v>
      </c>
      <c r="F150" s="11">
        <f t="shared" si="41"/>
        <v>0.17677669529663687</v>
      </c>
      <c r="G150" s="6">
        <f t="shared" si="43"/>
        <v>6.5057833772281066E-3</v>
      </c>
      <c r="H150" s="6">
        <f t="shared" si="42"/>
        <v>0.65057833772281071</v>
      </c>
      <c r="I150" s="6">
        <f t="shared" si="44"/>
        <v>2.0508078564764745</v>
      </c>
      <c r="J150" s="25"/>
      <c r="K150" s="21"/>
      <c r="L150" s="21"/>
      <c r="M150" s="41" t="str">
        <f t="shared" si="45"/>
        <v/>
      </c>
      <c r="N150" s="41" t="str">
        <f t="shared" si="46"/>
        <v/>
      </c>
      <c r="O150" s="41" t="str">
        <f t="shared" si="47"/>
        <v/>
      </c>
      <c r="P150" s="41" t="str">
        <f t="shared" si="48"/>
        <v/>
      </c>
      <c r="Q150" s="41" t="str">
        <f t="shared" si="49"/>
        <v/>
      </c>
      <c r="R150" s="41" t="str">
        <f t="shared" si="50"/>
        <v/>
      </c>
      <c r="S150" s="41" t="str">
        <f t="shared" si="51"/>
        <v/>
      </c>
      <c r="T150" s="41" t="str">
        <f t="shared" si="52"/>
        <v/>
      </c>
      <c r="U150" s="41" t="str">
        <f t="shared" si="53"/>
        <v/>
      </c>
      <c r="V150" s="21"/>
      <c r="W150" s="21"/>
      <c r="X150" s="21"/>
    </row>
    <row r="151" spans="1:24">
      <c r="A151" s="21"/>
      <c r="B151" s="126" t="s">
        <v>19</v>
      </c>
      <c r="C151" s="117"/>
      <c r="D151" s="3">
        <f t="shared" si="54"/>
        <v>3</v>
      </c>
      <c r="E151" s="69">
        <f t="shared" si="55"/>
        <v>776</v>
      </c>
      <c r="F151" s="11">
        <f t="shared" si="41"/>
        <v>0.125</v>
      </c>
      <c r="G151" s="6">
        <f t="shared" si="43"/>
        <v>3.2033552669600324E-3</v>
      </c>
      <c r="H151" s="6">
        <f t="shared" si="42"/>
        <v>0.32033552669600324</v>
      </c>
      <c r="I151" s="6">
        <f t="shared" si="44"/>
        <v>1.4002295187536637</v>
      </c>
      <c r="J151" s="25"/>
      <c r="K151" s="21"/>
      <c r="L151" s="21"/>
      <c r="M151" s="41" t="str">
        <f t="shared" si="45"/>
        <v/>
      </c>
      <c r="N151" s="41" t="str">
        <f t="shared" si="46"/>
        <v/>
      </c>
      <c r="O151" s="41" t="str">
        <f t="shared" si="47"/>
        <v/>
      </c>
      <c r="P151" s="41" t="str">
        <f t="shared" si="48"/>
        <v/>
      </c>
      <c r="Q151" s="41" t="str">
        <f t="shared" si="49"/>
        <v/>
      </c>
      <c r="R151" s="41" t="str">
        <f t="shared" si="50"/>
        <v/>
      </c>
      <c r="S151" s="41" t="str">
        <f t="shared" si="51"/>
        <v/>
      </c>
      <c r="T151" s="41" t="str">
        <f t="shared" si="52"/>
        <v/>
      </c>
      <c r="U151" s="41" t="str">
        <f t="shared" si="53"/>
        <v/>
      </c>
      <c r="V151" s="21"/>
      <c r="W151" s="21"/>
      <c r="X151" s="21"/>
    </row>
    <row r="152" spans="1:24">
      <c r="A152" s="21"/>
      <c r="B152" s="126" t="s">
        <v>48</v>
      </c>
      <c r="C152" s="117"/>
      <c r="D152" s="3">
        <f t="shared" si="54"/>
        <v>3.5</v>
      </c>
      <c r="E152" s="69">
        <f t="shared" si="55"/>
        <v>880</v>
      </c>
      <c r="F152" s="11">
        <f t="shared" si="41"/>
        <v>8.8388347648318447E-2</v>
      </c>
      <c r="G152" s="6">
        <f t="shared" si="43"/>
        <v>3.6326709212948821E-3</v>
      </c>
      <c r="H152" s="6">
        <f t="shared" si="42"/>
        <v>0.36326709212948821</v>
      </c>
      <c r="I152" s="6">
        <f t="shared" si="44"/>
        <v>1.0798939920576605</v>
      </c>
      <c r="J152" s="25"/>
      <c r="K152" s="21"/>
      <c r="L152" s="21"/>
      <c r="M152" s="41" t="str">
        <f t="shared" si="45"/>
        <v/>
      </c>
      <c r="N152" s="41" t="str">
        <f t="shared" si="46"/>
        <v/>
      </c>
      <c r="O152" s="41" t="str">
        <f t="shared" si="47"/>
        <v/>
      </c>
      <c r="P152" s="41" t="str">
        <f t="shared" si="48"/>
        <v/>
      </c>
      <c r="Q152" s="41" t="str">
        <f t="shared" si="49"/>
        <v/>
      </c>
      <c r="R152" s="41" t="str">
        <f t="shared" si="50"/>
        <v/>
      </c>
      <c r="S152" s="41" t="str">
        <f t="shared" si="51"/>
        <v/>
      </c>
      <c r="T152" s="41" t="str">
        <f t="shared" si="52"/>
        <v/>
      </c>
      <c r="U152" s="41" t="str">
        <f t="shared" si="53"/>
        <v/>
      </c>
      <c r="V152" s="21"/>
      <c r="W152" s="21"/>
      <c r="X152" s="21"/>
    </row>
    <row r="153" spans="1:24">
      <c r="A153" s="21"/>
      <c r="B153" s="126" t="s">
        <v>48</v>
      </c>
      <c r="C153" s="117"/>
      <c r="D153" s="3">
        <f t="shared" si="54"/>
        <v>4</v>
      </c>
      <c r="E153" s="69">
        <f t="shared" si="55"/>
        <v>752</v>
      </c>
      <c r="F153" s="11">
        <f t="shared" si="41"/>
        <v>6.25E-2</v>
      </c>
      <c r="G153" s="6">
        <f t="shared" si="43"/>
        <v>3.1042824236519901E-3</v>
      </c>
      <c r="H153" s="6">
        <f t="shared" si="42"/>
        <v>0.310428242365199</v>
      </c>
      <c r="I153" s="6">
        <f t="shared" si="44"/>
        <v>0.71662689992817219</v>
      </c>
      <c r="J153" s="25"/>
      <c r="K153" s="21"/>
      <c r="L153" s="21"/>
      <c r="M153" s="41" t="str">
        <f t="shared" si="45"/>
        <v/>
      </c>
      <c r="N153" s="41" t="str">
        <f t="shared" si="46"/>
        <v/>
      </c>
      <c r="O153" s="41" t="str">
        <f t="shared" si="47"/>
        <v/>
      </c>
      <c r="P153" s="41" t="str">
        <f t="shared" si="48"/>
        <v/>
      </c>
      <c r="Q153" s="41" t="str">
        <f t="shared" si="49"/>
        <v/>
      </c>
      <c r="R153" s="41" t="str">
        <f t="shared" si="50"/>
        <v/>
      </c>
      <c r="S153" s="41" t="str">
        <f t="shared" si="51"/>
        <v/>
      </c>
      <c r="T153" s="41" t="str">
        <f t="shared" si="52"/>
        <v/>
      </c>
      <c r="U153" s="41" t="str">
        <f t="shared" si="53"/>
        <v/>
      </c>
      <c r="V153" s="21"/>
      <c r="W153" s="21"/>
      <c r="X153" s="21"/>
    </row>
    <row r="154" spans="1:24">
      <c r="A154" s="21"/>
      <c r="B154" s="126" t="s">
        <v>20</v>
      </c>
      <c r="C154" s="117"/>
      <c r="D154" s="3">
        <f t="shared" si="54"/>
        <v>4.5</v>
      </c>
      <c r="E154" s="69">
        <f t="shared" si="55"/>
        <v>984</v>
      </c>
      <c r="F154" s="11">
        <f t="shared" si="41"/>
        <v>4.4194173824159223E-2</v>
      </c>
      <c r="G154" s="6">
        <f t="shared" si="43"/>
        <v>4.0619865756297314E-3</v>
      </c>
      <c r="H154" s="6">
        <f t="shared" si="42"/>
        <v>0.40619865756297313</v>
      </c>
      <c r="I154" s="6">
        <f t="shared" si="44"/>
        <v>0.40619865756297313</v>
      </c>
      <c r="J154" s="25"/>
      <c r="K154" s="21"/>
      <c r="L154" s="21"/>
      <c r="M154" s="41" t="str">
        <f t="shared" si="45"/>
        <v/>
      </c>
      <c r="N154" s="41" t="str">
        <f t="shared" si="46"/>
        <v/>
      </c>
      <c r="O154" s="41" t="str">
        <f t="shared" si="47"/>
        <v/>
      </c>
      <c r="P154" s="41" t="str">
        <f t="shared" si="48"/>
        <v/>
      </c>
      <c r="Q154" s="41" t="str">
        <f t="shared" si="49"/>
        <v/>
      </c>
      <c r="R154" s="41" t="str">
        <f t="shared" si="50"/>
        <v/>
      </c>
      <c r="S154" s="41" t="str">
        <f t="shared" si="51"/>
        <v/>
      </c>
      <c r="T154" s="41" t="str">
        <f t="shared" si="52"/>
        <v/>
      </c>
      <c r="U154" s="41" t="str">
        <f t="shared" si="53"/>
        <v/>
      </c>
      <c r="V154" s="21"/>
      <c r="W154" s="21"/>
      <c r="X154" s="21"/>
    </row>
    <row r="155" spans="1:24">
      <c r="A155" s="21"/>
      <c r="B155" s="126" t="s">
        <v>20</v>
      </c>
      <c r="C155" s="117"/>
      <c r="D155" s="3">
        <f t="shared" si="54"/>
        <v>5</v>
      </c>
      <c r="E155" s="69">
        <v>0</v>
      </c>
      <c r="F155" s="11">
        <f t="shared" si="41"/>
        <v>3.125E-2</v>
      </c>
      <c r="G155" s="6">
        <f t="shared" si="43"/>
        <v>0</v>
      </c>
      <c r="H155" s="6">
        <f t="shared" si="42"/>
        <v>0</v>
      </c>
      <c r="I155" s="6">
        <f t="shared" si="44"/>
        <v>0</v>
      </c>
      <c r="J155" s="25"/>
      <c r="K155" s="21"/>
      <c r="L155" s="21"/>
      <c r="M155" s="41" t="str">
        <f t="shared" si="45"/>
        <v/>
      </c>
      <c r="N155" s="41" t="str">
        <f t="shared" si="46"/>
        <v/>
      </c>
      <c r="O155" s="41" t="str">
        <f t="shared" si="47"/>
        <v/>
      </c>
      <c r="P155" s="41" t="str">
        <f t="shared" si="48"/>
        <v/>
      </c>
      <c r="Q155" s="41" t="str">
        <f t="shared" si="49"/>
        <v/>
      </c>
      <c r="R155" s="41" t="str">
        <f t="shared" si="50"/>
        <v/>
      </c>
      <c r="S155" s="41" t="str">
        <f t="shared" si="51"/>
        <v/>
      </c>
      <c r="T155" s="41" t="str">
        <f t="shared" si="52"/>
        <v/>
      </c>
      <c r="U155" s="41" t="str">
        <f t="shared" si="53"/>
        <v/>
      </c>
      <c r="V155" s="21"/>
      <c r="W155" s="21"/>
      <c r="X155" s="21"/>
    </row>
    <row r="156" spans="1:24">
      <c r="A156" s="21"/>
      <c r="B156" s="126" t="s">
        <v>49</v>
      </c>
      <c r="C156" s="117"/>
      <c r="D156" s="3">
        <f t="shared" si="54"/>
        <v>5.5</v>
      </c>
      <c r="E156" s="69">
        <v>0</v>
      </c>
      <c r="F156" s="11">
        <f t="shared" si="41"/>
        <v>2.2097086912079608E-2</v>
      </c>
      <c r="G156" s="6">
        <f t="shared" si="43"/>
        <v>0</v>
      </c>
      <c r="H156" s="6">
        <f t="shared" si="42"/>
        <v>0</v>
      </c>
      <c r="I156" s="6">
        <f t="shared" si="44"/>
        <v>0</v>
      </c>
      <c r="J156" s="25"/>
      <c r="K156" s="21"/>
      <c r="L156" s="21"/>
      <c r="M156" s="41" t="str">
        <f t="shared" si="45"/>
        <v/>
      </c>
      <c r="N156" s="41" t="str">
        <f t="shared" si="46"/>
        <v/>
      </c>
      <c r="O156" s="41" t="str">
        <f t="shared" si="47"/>
        <v/>
      </c>
      <c r="P156" s="41" t="str">
        <f t="shared" si="48"/>
        <v/>
      </c>
      <c r="Q156" s="41" t="str">
        <f t="shared" si="49"/>
        <v/>
      </c>
      <c r="R156" s="41" t="str">
        <f t="shared" si="50"/>
        <v/>
      </c>
      <c r="S156" s="41" t="str">
        <f t="shared" si="51"/>
        <v/>
      </c>
      <c r="T156" s="41" t="str">
        <f t="shared" si="52"/>
        <v/>
      </c>
      <c r="U156" s="41" t="str">
        <f t="shared" si="53"/>
        <v/>
      </c>
      <c r="V156" s="21">
        <f>SUM(E137:E154)</f>
        <v>48168</v>
      </c>
      <c r="W156" s="21"/>
      <c r="X156" s="21"/>
    </row>
    <row r="157" spans="1:24">
      <c r="A157" s="21"/>
      <c r="B157" s="126" t="s">
        <v>50</v>
      </c>
      <c r="C157" s="117"/>
      <c r="D157" s="3">
        <f t="shared" si="54"/>
        <v>6</v>
      </c>
      <c r="E157" s="69">
        <v>0</v>
      </c>
      <c r="F157" s="11">
        <f t="shared" si="41"/>
        <v>1.5625E-2</v>
      </c>
      <c r="G157" s="6">
        <f t="shared" si="43"/>
        <v>0</v>
      </c>
      <c r="H157" s="6">
        <f t="shared" si="42"/>
        <v>0</v>
      </c>
      <c r="I157" s="6">
        <f t="shared" si="44"/>
        <v>0</v>
      </c>
      <c r="J157" s="25"/>
      <c r="K157" s="21"/>
      <c r="L157" s="21"/>
      <c r="M157" s="41" t="str">
        <f t="shared" si="45"/>
        <v/>
      </c>
      <c r="N157" s="41" t="str">
        <f t="shared" si="46"/>
        <v/>
      </c>
      <c r="O157" s="41" t="str">
        <f t="shared" si="47"/>
        <v/>
      </c>
      <c r="P157" s="41" t="str">
        <f t="shared" si="48"/>
        <v/>
      </c>
      <c r="Q157" s="41" t="str">
        <f t="shared" si="49"/>
        <v/>
      </c>
      <c r="R157" s="41" t="str">
        <f t="shared" si="50"/>
        <v/>
      </c>
      <c r="S157" s="41" t="str">
        <f t="shared" si="51"/>
        <v/>
      </c>
      <c r="T157" s="41" t="str">
        <f t="shared" si="52"/>
        <v/>
      </c>
      <c r="U157" s="41" t="str">
        <f t="shared" si="53"/>
        <v/>
      </c>
      <c r="V157" s="21"/>
      <c r="W157" s="21"/>
      <c r="X157" s="21"/>
    </row>
    <row r="158" spans="1:24">
      <c r="A158" s="21"/>
      <c r="B158" s="126" t="s">
        <v>21</v>
      </c>
      <c r="C158" s="117"/>
      <c r="D158" s="3">
        <f t="shared" si="54"/>
        <v>6.5</v>
      </c>
      <c r="E158" s="69">
        <v>0</v>
      </c>
      <c r="F158" s="11">
        <f t="shared" si="41"/>
        <v>1.1048543456039808E-2</v>
      </c>
      <c r="G158" s="6">
        <f t="shared" si="43"/>
        <v>0</v>
      </c>
      <c r="H158" s="6">
        <f t="shared" si="42"/>
        <v>0</v>
      </c>
      <c r="I158" s="6">
        <f t="shared" si="44"/>
        <v>0</v>
      </c>
      <c r="J158" s="25"/>
      <c r="K158" s="21"/>
      <c r="L158" s="21"/>
      <c r="M158" s="41" t="str">
        <f t="shared" si="45"/>
        <v/>
      </c>
      <c r="N158" s="41" t="str">
        <f t="shared" si="46"/>
        <v/>
      </c>
      <c r="O158" s="41" t="str">
        <f t="shared" si="47"/>
        <v/>
      </c>
      <c r="P158" s="41" t="str">
        <f t="shared" si="48"/>
        <v/>
      </c>
      <c r="Q158" s="41" t="str">
        <f t="shared" si="49"/>
        <v/>
      </c>
      <c r="R158" s="41" t="str">
        <f t="shared" si="50"/>
        <v/>
      </c>
      <c r="S158" s="41" t="str">
        <f t="shared" si="51"/>
        <v/>
      </c>
      <c r="T158" s="41" t="str">
        <f t="shared" si="52"/>
        <v/>
      </c>
      <c r="U158" s="41" t="str">
        <f t="shared" si="53"/>
        <v/>
      </c>
      <c r="V158" s="21"/>
      <c r="W158" s="21"/>
      <c r="X158" s="21"/>
    </row>
    <row r="159" spans="1:24">
      <c r="A159" s="21"/>
      <c r="B159" s="126" t="s">
        <v>21</v>
      </c>
      <c r="C159" s="117"/>
      <c r="D159" s="3">
        <f t="shared" si="54"/>
        <v>7</v>
      </c>
      <c r="E159" s="69">
        <v>0</v>
      </c>
      <c r="F159" s="11">
        <f t="shared" si="41"/>
        <v>7.8125E-3</v>
      </c>
      <c r="G159" s="6">
        <f t="shared" si="43"/>
        <v>0</v>
      </c>
      <c r="H159" s="6">
        <f t="shared" si="42"/>
        <v>0</v>
      </c>
      <c r="I159" s="6">
        <f t="shared" si="44"/>
        <v>0</v>
      </c>
      <c r="J159" s="21"/>
      <c r="K159" s="21"/>
      <c r="L159" s="21"/>
      <c r="M159" s="41" t="str">
        <f t="shared" si="45"/>
        <v/>
      </c>
      <c r="N159" s="41" t="str">
        <f t="shared" si="46"/>
        <v/>
      </c>
      <c r="O159" s="41" t="str">
        <f t="shared" si="47"/>
        <v/>
      </c>
      <c r="P159" s="41" t="str">
        <f t="shared" si="48"/>
        <v/>
      </c>
      <c r="Q159" s="41" t="str">
        <f t="shared" si="49"/>
        <v/>
      </c>
      <c r="R159" s="41" t="str">
        <f t="shared" si="50"/>
        <v/>
      </c>
      <c r="S159" s="41" t="str">
        <f t="shared" si="51"/>
        <v/>
      </c>
      <c r="T159" s="41" t="str">
        <f t="shared" si="52"/>
        <v/>
      </c>
      <c r="U159" s="41" t="str">
        <f t="shared" si="53"/>
        <v/>
      </c>
      <c r="V159" s="21"/>
      <c r="W159" s="21"/>
      <c r="X159" s="21"/>
    </row>
    <row r="160" spans="1:24">
      <c r="A160" s="21"/>
      <c r="B160" s="126" t="s">
        <v>51</v>
      </c>
      <c r="C160" s="117"/>
      <c r="D160" s="3">
        <f t="shared" si="54"/>
        <v>7.5</v>
      </c>
      <c r="E160" s="69">
        <v>0</v>
      </c>
      <c r="F160" s="11">
        <f t="shared" si="41"/>
        <v>5.5242717280199038E-3</v>
      </c>
      <c r="G160" s="6">
        <f t="shared" si="43"/>
        <v>0</v>
      </c>
      <c r="H160" s="6">
        <f t="shared" si="42"/>
        <v>0</v>
      </c>
      <c r="I160" s="6">
        <f t="shared" si="44"/>
        <v>0</v>
      </c>
      <c r="J160" s="21"/>
      <c r="K160" s="21"/>
      <c r="L160" s="21"/>
      <c r="M160" s="41" t="str">
        <f t="shared" si="45"/>
        <v/>
      </c>
      <c r="N160" s="41" t="str">
        <f t="shared" si="46"/>
        <v/>
      </c>
      <c r="O160" s="41" t="str">
        <f t="shared" si="47"/>
        <v/>
      </c>
      <c r="P160" s="41" t="str">
        <f t="shared" si="48"/>
        <v/>
      </c>
      <c r="Q160" s="41" t="str">
        <f t="shared" si="49"/>
        <v/>
      </c>
      <c r="R160" s="41" t="str">
        <f t="shared" si="50"/>
        <v/>
      </c>
      <c r="S160" s="41" t="str">
        <f t="shared" si="51"/>
        <v/>
      </c>
      <c r="T160" s="41" t="str">
        <f t="shared" si="52"/>
        <v/>
      </c>
      <c r="U160" s="41" t="str">
        <f t="shared" si="53"/>
        <v/>
      </c>
      <c r="V160" s="21"/>
      <c r="W160" s="21"/>
      <c r="X160" s="21"/>
    </row>
    <row r="161" spans="1:24">
      <c r="A161" s="21"/>
      <c r="B161" s="126" t="s">
        <v>51</v>
      </c>
      <c r="C161" s="117"/>
      <c r="D161" s="3">
        <f t="shared" si="54"/>
        <v>8</v>
      </c>
      <c r="E161" s="69">
        <v>0</v>
      </c>
      <c r="F161" s="11">
        <f t="shared" si="41"/>
        <v>3.90625E-3</v>
      </c>
      <c r="G161" s="6">
        <f t="shared" si="43"/>
        <v>0</v>
      </c>
      <c r="H161" s="6">
        <f t="shared" si="42"/>
        <v>0</v>
      </c>
      <c r="I161" s="6">
        <f t="shared" si="44"/>
        <v>0</v>
      </c>
      <c r="J161" s="21"/>
      <c r="K161" s="21"/>
      <c r="L161" s="21"/>
      <c r="M161" s="41" t="str">
        <f t="shared" si="45"/>
        <v/>
      </c>
      <c r="N161" s="41" t="str">
        <f t="shared" si="46"/>
        <v/>
      </c>
      <c r="O161" s="41" t="str">
        <f t="shared" si="47"/>
        <v/>
      </c>
      <c r="P161" s="41" t="str">
        <f t="shared" si="48"/>
        <v/>
      </c>
      <c r="Q161" s="41" t="str">
        <f t="shared" si="49"/>
        <v/>
      </c>
      <c r="R161" s="41" t="str">
        <f t="shared" si="50"/>
        <v/>
      </c>
      <c r="S161" s="41" t="str">
        <f t="shared" si="51"/>
        <v/>
      </c>
      <c r="T161" s="41" t="str">
        <f t="shared" si="52"/>
        <v/>
      </c>
      <c r="U161" s="41" t="str">
        <f t="shared" si="53"/>
        <v/>
      </c>
      <c r="V161" s="21"/>
      <c r="W161" s="21"/>
      <c r="X161" s="21"/>
    </row>
    <row r="162" spans="1:24">
      <c r="A162" s="21"/>
      <c r="B162" s="126" t="s">
        <v>22</v>
      </c>
      <c r="C162" s="117"/>
      <c r="D162" s="3">
        <f t="shared" si="54"/>
        <v>8.5</v>
      </c>
      <c r="E162" s="69">
        <v>0</v>
      </c>
      <c r="F162" s="11">
        <f t="shared" si="41"/>
        <v>2.7621358640099515E-3</v>
      </c>
      <c r="G162" s="6">
        <f t="shared" si="43"/>
        <v>0</v>
      </c>
      <c r="H162" s="6">
        <f t="shared" si="42"/>
        <v>0</v>
      </c>
      <c r="I162" s="6">
        <f t="shared" si="44"/>
        <v>0</v>
      </c>
      <c r="J162" s="21"/>
      <c r="K162" s="21"/>
      <c r="L162" s="21"/>
      <c r="M162" s="41" t="str">
        <f t="shared" si="45"/>
        <v/>
      </c>
      <c r="N162" s="41" t="str">
        <f t="shared" si="46"/>
        <v/>
      </c>
      <c r="O162" s="41" t="str">
        <f t="shared" si="47"/>
        <v/>
      </c>
      <c r="P162" s="41" t="str">
        <f t="shared" si="48"/>
        <v/>
      </c>
      <c r="Q162" s="41" t="str">
        <f t="shared" si="49"/>
        <v/>
      </c>
      <c r="R162" s="41" t="str">
        <f t="shared" si="50"/>
        <v/>
      </c>
      <c r="S162" s="41" t="str">
        <f t="shared" si="51"/>
        <v/>
      </c>
      <c r="T162" s="41" t="str">
        <f t="shared" si="52"/>
        <v/>
      </c>
      <c r="U162" s="41" t="str">
        <f t="shared" si="53"/>
        <v/>
      </c>
      <c r="V162" s="21"/>
      <c r="W162" s="21"/>
      <c r="X162" s="21"/>
    </row>
    <row r="163" spans="1:24">
      <c r="A163" s="21"/>
      <c r="B163" s="126" t="s">
        <v>22</v>
      </c>
      <c r="C163" s="117"/>
      <c r="D163" s="3">
        <f t="shared" si="54"/>
        <v>9</v>
      </c>
      <c r="E163" s="69">
        <v>0</v>
      </c>
      <c r="F163" s="11">
        <f t="shared" si="41"/>
        <v>1.953125E-3</v>
      </c>
      <c r="G163" s="6">
        <f t="shared" si="43"/>
        <v>0</v>
      </c>
      <c r="H163" s="6">
        <f t="shared" si="42"/>
        <v>0</v>
      </c>
      <c r="I163" s="6">
        <f t="shared" si="44"/>
        <v>0</v>
      </c>
      <c r="J163" s="21"/>
      <c r="K163" s="21"/>
      <c r="L163" s="21"/>
      <c r="M163" s="41" t="str">
        <f t="shared" si="45"/>
        <v/>
      </c>
      <c r="N163" s="41" t="str">
        <f t="shared" si="46"/>
        <v/>
      </c>
      <c r="O163" s="41" t="str">
        <f t="shared" si="47"/>
        <v/>
      </c>
      <c r="P163" s="41" t="str">
        <f t="shared" si="48"/>
        <v/>
      </c>
      <c r="Q163" s="41" t="str">
        <f t="shared" si="49"/>
        <v/>
      </c>
      <c r="R163" s="41" t="str">
        <f t="shared" si="50"/>
        <v/>
      </c>
      <c r="S163" s="41" t="str">
        <f t="shared" si="51"/>
        <v/>
      </c>
      <c r="T163" s="41" t="str">
        <f t="shared" si="52"/>
        <v/>
      </c>
      <c r="U163" s="41" t="str">
        <f t="shared" si="53"/>
        <v/>
      </c>
      <c r="V163" s="21"/>
      <c r="W163" s="21"/>
      <c r="X163" s="21"/>
    </row>
    <row r="164" spans="1:24">
      <c r="A164" s="21"/>
      <c r="B164" s="126" t="s">
        <v>52</v>
      </c>
      <c r="C164" s="117"/>
      <c r="D164" s="3">
        <f t="shared" si="54"/>
        <v>9.5</v>
      </c>
      <c r="E164" s="69">
        <v>0</v>
      </c>
      <c r="F164" s="11">
        <f t="shared" si="41"/>
        <v>1.3810679320049757E-3</v>
      </c>
      <c r="G164" s="6">
        <f t="shared" si="43"/>
        <v>0</v>
      </c>
      <c r="H164" s="6">
        <f t="shared" si="42"/>
        <v>0</v>
      </c>
      <c r="I164" s="6">
        <f t="shared" si="44"/>
        <v>0</v>
      </c>
      <c r="J164" s="21"/>
      <c r="K164" s="21"/>
      <c r="L164" s="21"/>
      <c r="M164" s="41" t="str">
        <f t="shared" si="45"/>
        <v/>
      </c>
      <c r="N164" s="41" t="str">
        <f t="shared" si="46"/>
        <v/>
      </c>
      <c r="O164" s="41" t="str">
        <f t="shared" si="47"/>
        <v/>
      </c>
      <c r="P164" s="41" t="str">
        <f t="shared" si="48"/>
        <v/>
      </c>
      <c r="Q164" s="41" t="str">
        <f t="shared" si="49"/>
        <v/>
      </c>
      <c r="R164" s="41" t="str">
        <f t="shared" si="50"/>
        <v/>
      </c>
      <c r="S164" s="41" t="str">
        <f t="shared" si="51"/>
        <v/>
      </c>
      <c r="T164" s="41" t="str">
        <f t="shared" si="52"/>
        <v/>
      </c>
      <c r="U164" s="41" t="str">
        <f t="shared" si="53"/>
        <v/>
      </c>
      <c r="V164" s="21"/>
      <c r="W164" s="21"/>
      <c r="X164" s="21"/>
    </row>
    <row r="165" spans="1:24">
      <c r="A165" s="21"/>
      <c r="B165" s="126" t="s">
        <v>52</v>
      </c>
      <c r="C165" s="117"/>
      <c r="D165" s="3">
        <f t="shared" si="54"/>
        <v>10</v>
      </c>
      <c r="E165" s="69">
        <v>0</v>
      </c>
      <c r="F165" s="11">
        <f t="shared" si="41"/>
        <v>9.765625E-4</v>
      </c>
      <c r="G165" s="6">
        <f t="shared" si="43"/>
        <v>0</v>
      </c>
      <c r="H165" s="6">
        <f t="shared" si="42"/>
        <v>0</v>
      </c>
      <c r="I165" s="6">
        <f>H166+H165</f>
        <v>0</v>
      </c>
      <c r="J165" s="21"/>
      <c r="K165" s="21"/>
      <c r="L165" s="21"/>
      <c r="M165" s="41" t="str">
        <f t="shared" si="45"/>
        <v/>
      </c>
      <c r="N165" s="41" t="str">
        <f t="shared" si="46"/>
        <v/>
      </c>
      <c r="O165" s="41" t="str">
        <f t="shared" si="47"/>
        <v/>
      </c>
      <c r="P165" s="41" t="str">
        <f t="shared" si="48"/>
        <v/>
      </c>
      <c r="Q165" s="41" t="str">
        <f t="shared" si="49"/>
        <v/>
      </c>
      <c r="R165" s="41" t="str">
        <f t="shared" si="50"/>
        <v/>
      </c>
      <c r="S165" s="41" t="str">
        <f t="shared" si="51"/>
        <v/>
      </c>
      <c r="T165" s="41" t="str">
        <f t="shared" si="52"/>
        <v/>
      </c>
      <c r="U165" s="41" t="str">
        <f t="shared" si="53"/>
        <v/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>
        <f>SUM(M125:M165)</f>
        <v>-7.3042563451776648</v>
      </c>
      <c r="N166" s="40">
        <f t="shared" ref="N166:U166" si="56">SUM(N125:N165)</f>
        <v>-7.1198050761421321</v>
      </c>
      <c r="O166" s="40">
        <f t="shared" si="56"/>
        <v>-6.8859640221402216</v>
      </c>
      <c r="P166" s="40">
        <f t="shared" si="56"/>
        <v>-6.2562109374999997</v>
      </c>
      <c r="Q166" s="40">
        <f t="shared" si="56"/>
        <v>-5.9081663974151857</v>
      </c>
      <c r="R166" s="40">
        <f t="shared" si="56"/>
        <v>-5.6635722940226172</v>
      </c>
      <c r="S166" s="40">
        <f t="shared" si="56"/>
        <v>-5.1421549045716821</v>
      </c>
      <c r="T166" s="40">
        <f t="shared" si="56"/>
        <v>-3.3124264705882349</v>
      </c>
      <c r="U166" s="40">
        <f t="shared" si="56"/>
        <v>-1.2223998091603052</v>
      </c>
      <c r="V166" s="21"/>
      <c r="W166" s="21"/>
      <c r="X166" s="21"/>
    </row>
    <row r="167" spans="1:24">
      <c r="A167" s="21"/>
      <c r="B167" s="21"/>
      <c r="C167" s="21"/>
      <c r="D167" s="21"/>
      <c r="E167" s="21">
        <f>SUM(E125:E165)</f>
        <v>242246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>
        <f t="shared" ref="F169:F199" si="57">D169*G39</f>
        <v>0</v>
      </c>
      <c r="G169" s="34">
        <f t="shared" ref="G169:G199" si="58">G39*((D169-$F$200)^2)</f>
        <v>0</v>
      </c>
      <c r="H169" s="34">
        <f t="shared" ref="H169:H199" si="59">G39*((D169-$F$200)^3)</f>
        <v>0</v>
      </c>
      <c r="I169" s="35">
        <f t="shared" ref="I169:I199" si="60">G39*((D169-$F$200)^4)</f>
        <v>0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61">C169+0.5</f>
        <v>-9.5</v>
      </c>
      <c r="D170" s="5">
        <f>(C169+C170)/2</f>
        <v>-9.75</v>
      </c>
      <c r="E170" s="7"/>
      <c r="F170" s="4">
        <f t="shared" si="57"/>
        <v>0</v>
      </c>
      <c r="G170" s="34">
        <f t="shared" si="58"/>
        <v>0</v>
      </c>
      <c r="H170" s="34">
        <f t="shared" si="59"/>
        <v>0</v>
      </c>
      <c r="I170" s="35">
        <f t="shared" si="60"/>
        <v>0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61"/>
        <v>-9</v>
      </c>
      <c r="D171" s="5">
        <f>(C170+C171)/2</f>
        <v>-9.25</v>
      </c>
      <c r="E171" s="7"/>
      <c r="F171" s="4">
        <f t="shared" si="57"/>
        <v>0</v>
      </c>
      <c r="G171" s="34">
        <f t="shared" si="58"/>
        <v>0</v>
      </c>
      <c r="H171" s="34">
        <f t="shared" si="59"/>
        <v>0</v>
      </c>
      <c r="I171" s="35">
        <f t="shared" si="60"/>
        <v>0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61"/>
        <v>-8.5</v>
      </c>
      <c r="D172" s="5">
        <f t="shared" ref="D172:D199" si="62">(C171+C172)/2</f>
        <v>-8.75</v>
      </c>
      <c r="E172" s="7"/>
      <c r="F172" s="4">
        <f t="shared" si="57"/>
        <v>0</v>
      </c>
      <c r="G172" s="34">
        <f t="shared" si="58"/>
        <v>0</v>
      </c>
      <c r="H172" s="34">
        <f t="shared" si="59"/>
        <v>0</v>
      </c>
      <c r="I172" s="35">
        <f t="shared" si="60"/>
        <v>0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61"/>
        <v>-8</v>
      </c>
      <c r="D173" s="5">
        <f t="shared" si="62"/>
        <v>-8.25</v>
      </c>
      <c r="E173" s="7"/>
      <c r="F173" s="4">
        <f t="shared" si="57"/>
        <v>0</v>
      </c>
      <c r="G173" s="34">
        <f t="shared" si="58"/>
        <v>0</v>
      </c>
      <c r="H173" s="34">
        <f t="shared" si="59"/>
        <v>0</v>
      </c>
      <c r="I173" s="35">
        <f t="shared" si="60"/>
        <v>0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61"/>
        <v>-7.5</v>
      </c>
      <c r="D174" s="5">
        <f t="shared" si="62"/>
        <v>-7.75</v>
      </c>
      <c r="E174" s="7"/>
      <c r="F174" s="4">
        <f t="shared" si="57"/>
        <v>-0.21984763085323791</v>
      </c>
      <c r="G174" s="34">
        <f t="shared" si="58"/>
        <v>0.26403584918443262</v>
      </c>
      <c r="H174" s="34">
        <f t="shared" si="59"/>
        <v>-0.80553478934442868</v>
      </c>
      <c r="I174" s="35">
        <f t="shared" si="60"/>
        <v>2.4575689204647255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61"/>
        <v>-7</v>
      </c>
      <c r="D175" s="5">
        <f t="shared" si="62"/>
        <v>-7.25</v>
      </c>
      <c r="E175" s="7"/>
      <c r="F175" s="4">
        <f t="shared" si="57"/>
        <v>-0.75234172060211346</v>
      </c>
      <c r="G175" s="34">
        <f t="shared" si="58"/>
        <v>0.67522466124985359</v>
      </c>
      <c r="H175" s="34">
        <f t="shared" si="59"/>
        <v>-1.7223994327024488</v>
      </c>
      <c r="I175" s="35">
        <f t="shared" si="60"/>
        <v>4.3935892392946281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61"/>
        <v>-6.5</v>
      </c>
      <c r="D176" s="5">
        <f t="shared" si="62"/>
        <v>-6.75</v>
      </c>
      <c r="E176" s="7"/>
      <c r="F176" s="4">
        <f t="shared" si="57"/>
        <v>-1.0168555214660353</v>
      </c>
      <c r="G176" s="34">
        <f t="shared" si="58"/>
        <v>0.63361420734030172</v>
      </c>
      <c r="H176" s="34">
        <f t="shared" si="59"/>
        <v>-1.2994501421109237</v>
      </c>
      <c r="I176" s="35">
        <f t="shared" si="60"/>
        <v>2.6649823382593469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61"/>
        <v>-6</v>
      </c>
      <c r="D177" s="5">
        <f t="shared" si="62"/>
        <v>-6.25</v>
      </c>
      <c r="E177" s="7"/>
      <c r="F177" s="4">
        <f t="shared" si="57"/>
        <v>-0.8397519716422519</v>
      </c>
      <c r="G177" s="34">
        <f t="shared" si="58"/>
        <v>0.3231564025427065</v>
      </c>
      <c r="H177" s="34">
        <f t="shared" si="59"/>
        <v>-0.50116835387752945</v>
      </c>
      <c r="I177" s="35">
        <f t="shared" si="60"/>
        <v>0.77723887551669169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61"/>
        <v>-5.5</v>
      </c>
      <c r="D178" s="5">
        <f t="shared" si="62"/>
        <v>-5.75</v>
      </c>
      <c r="E178" s="7"/>
      <c r="F178" s="4">
        <f t="shared" si="57"/>
        <v>-0.6341603037357707</v>
      </c>
      <c r="G178" s="34">
        <f t="shared" si="58"/>
        <v>0.12179118474074638</v>
      </c>
      <c r="H178" s="34">
        <f t="shared" si="59"/>
        <v>-0.12798473645197631</v>
      </c>
      <c r="I178" s="35">
        <f t="shared" si="60"/>
        <v>0.13449325416736599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61"/>
        <v>-5</v>
      </c>
      <c r="D179" s="5">
        <f t="shared" si="62"/>
        <v>-5.25</v>
      </c>
      <c r="E179" s="7"/>
      <c r="F179" s="4">
        <f t="shared" si="57"/>
        <v>-0.50128001523834687</v>
      </c>
      <c r="G179" s="34">
        <f t="shared" si="58"/>
        <v>2.8973027555192175E-2</v>
      </c>
      <c r="H179" s="34">
        <f t="shared" si="59"/>
        <v>-1.5959904029739163E-2</v>
      </c>
      <c r="I179" s="35">
        <f t="shared" si="60"/>
        <v>8.7915747207729048E-3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61"/>
        <v>-4.5</v>
      </c>
      <c r="D180" s="5">
        <f t="shared" si="62"/>
        <v>-4.75</v>
      </c>
      <c r="E180" s="7"/>
      <c r="F180" s="4">
        <f t="shared" si="57"/>
        <v>-0.22350277008006872</v>
      </c>
      <c r="G180" s="34">
        <f t="shared" si="58"/>
        <v>1.2168502232236261E-4</v>
      </c>
      <c r="H180" s="34">
        <f t="shared" si="59"/>
        <v>-6.188152942596141E-6</v>
      </c>
      <c r="I180" s="35">
        <f t="shared" si="60"/>
        <v>3.1469145594201822E-7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61"/>
        <v>-4</v>
      </c>
      <c r="D181" s="5">
        <f t="shared" si="62"/>
        <v>-4.25</v>
      </c>
      <c r="E181" s="7"/>
      <c r="F181" s="4">
        <f t="shared" si="57"/>
        <v>-0.12499425866133382</v>
      </c>
      <c r="G181" s="34">
        <f t="shared" si="58"/>
        <v>5.9330291310030437E-3</v>
      </c>
      <c r="H181" s="34">
        <f t="shared" si="59"/>
        <v>2.6647971398493929E-3</v>
      </c>
      <c r="I181" s="35">
        <f t="shared" si="60"/>
        <v>1.196883352458608E-3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61"/>
        <v>-3.5</v>
      </c>
      <c r="D182" s="5">
        <f t="shared" si="62"/>
        <v>-3.75</v>
      </c>
      <c r="E182" s="7"/>
      <c r="F182" s="4">
        <f t="shared" si="57"/>
        <v>-0.11826504748841075</v>
      </c>
      <c r="G182" s="34">
        <f t="shared" si="58"/>
        <v>2.8411313718846046E-2</v>
      </c>
      <c r="H182" s="34">
        <f t="shared" si="59"/>
        <v>2.6966488782819473E-2</v>
      </c>
      <c r="I182" s="35">
        <f t="shared" si="60"/>
        <v>2.5595138770072481E-2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61"/>
        <v>-3</v>
      </c>
      <c r="D183" s="5">
        <f t="shared" si="62"/>
        <v>-3.25</v>
      </c>
      <c r="E183" s="7"/>
      <c r="F183" s="4">
        <f t="shared" si="57"/>
        <v>-7.5622035923341213E-2</v>
      </c>
      <c r="G183" s="34">
        <f t="shared" si="58"/>
        <v>4.8864040337132909E-2</v>
      </c>
      <c r="H183" s="34">
        <f t="shared" si="59"/>
        <v>7.0811135498262387E-2</v>
      </c>
      <c r="I183" s="35">
        <f t="shared" si="60"/>
        <v>0.10261568376168143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61"/>
        <v>-2.5</v>
      </c>
      <c r="D184" s="5">
        <f t="shared" si="62"/>
        <v>-2.75</v>
      </c>
      <c r="E184" s="7"/>
      <c r="F184" s="4">
        <f t="shared" si="57"/>
        <v>-5.1019473036938164E-2</v>
      </c>
      <c r="G184" s="34">
        <f t="shared" si="58"/>
        <v>7.0484249476202757E-2</v>
      </c>
      <c r="H184" s="34">
        <f t="shared" si="59"/>
        <v>0.1373841028823011</v>
      </c>
      <c r="I184" s="35">
        <f t="shared" si="60"/>
        <v>0.26778169399600626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61"/>
        <v>-2</v>
      </c>
      <c r="D185" s="5">
        <f t="shared" si="62"/>
        <v>-2.25</v>
      </c>
      <c r="E185" s="7"/>
      <c r="F185" s="4">
        <f t="shared" si="57"/>
        <v>-8.1019307073076488E-2</v>
      </c>
      <c r="G185" s="34">
        <f t="shared" si="58"/>
        <v>0.21599087664030839</v>
      </c>
      <c r="H185" s="34">
        <f t="shared" si="59"/>
        <v>0.52899322205918831</v>
      </c>
      <c r="I185" s="35">
        <f t="shared" si="60"/>
        <v>1.2955817085300856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61"/>
        <v>-1.5</v>
      </c>
      <c r="D186" s="5">
        <f t="shared" si="62"/>
        <v>-1.75</v>
      </c>
      <c r="E186" s="7"/>
      <c r="F186" s="4">
        <f t="shared" si="57"/>
        <v>-4.5931850857628777E-2</v>
      </c>
      <c r="G186" s="34">
        <f t="shared" si="58"/>
        <v>0.22828032663938089</v>
      </c>
      <c r="H186" s="34">
        <f t="shared" si="59"/>
        <v>0.67323204442164419</v>
      </c>
      <c r="I186" s="35">
        <f t="shared" si="60"/>
        <v>1.9854596859419313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61"/>
        <v>-1</v>
      </c>
      <c r="D187" s="5">
        <f t="shared" si="62"/>
        <v>-1.25</v>
      </c>
      <c r="E187" s="7"/>
      <c r="F187" s="4">
        <f t="shared" si="57"/>
        <v>-5.4182798999903456E-2</v>
      </c>
      <c r="G187" s="34">
        <f t="shared" si="58"/>
        <v>0.51567326386362022</v>
      </c>
      <c r="H187" s="34">
        <f t="shared" si="59"/>
        <v>1.7786324481780125</v>
      </c>
      <c r="I187" s="35">
        <f t="shared" si="60"/>
        <v>6.1347632452559511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61"/>
        <v>-0.5</v>
      </c>
      <c r="D188" s="5">
        <f t="shared" si="62"/>
        <v>-0.75</v>
      </c>
      <c r="E188" s="7"/>
      <c r="F188" s="4">
        <f t="shared" si="57"/>
        <v>-2.0532214933478819E-2</v>
      </c>
      <c r="G188" s="34">
        <f t="shared" si="58"/>
        <v>0.42695386497601262</v>
      </c>
      <c r="H188" s="34">
        <f t="shared" si="59"/>
        <v>1.6861032083427623</v>
      </c>
      <c r="I188" s="35">
        <f t="shared" si="60"/>
        <v>6.6586679789009064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61"/>
        <v>0</v>
      </c>
      <c r="D189" s="5">
        <f t="shared" si="62"/>
        <v>-0.25</v>
      </c>
      <c r="E189" s="7"/>
      <c r="F189" s="4">
        <f t="shared" si="57"/>
        <v>-5.2209703511037105E-3</v>
      </c>
      <c r="G189" s="34">
        <f t="shared" si="58"/>
        <v>0.41339437295319942</v>
      </c>
      <c r="H189" s="34">
        <f t="shared" si="59"/>
        <v>1.8392519792207633</v>
      </c>
      <c r="I189" s="35">
        <f t="shared" si="60"/>
        <v>8.1831008460545007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61"/>
        <v>0.5</v>
      </c>
      <c r="D190" s="5">
        <f t="shared" si="62"/>
        <v>0.25</v>
      </c>
      <c r="E190" s="7"/>
      <c r="F190" s="4">
        <f t="shared" si="57"/>
        <v>6.4635089275920732E-3</v>
      </c>
      <c r="G190" s="34">
        <f t="shared" si="58"/>
        <v>0.63326997945473718</v>
      </c>
      <c r="H190" s="34">
        <f t="shared" si="59"/>
        <v>3.134145675159651</v>
      </c>
      <c r="I190" s="35">
        <f t="shared" si="60"/>
        <v>15.51134497419206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61"/>
        <v>1</v>
      </c>
      <c r="D191" s="5">
        <f t="shared" si="62"/>
        <v>0.75</v>
      </c>
      <c r="E191" s="7"/>
      <c r="F191" s="4">
        <f t="shared" si="57"/>
        <v>1.3493342153287593E-2</v>
      </c>
      <c r="G191" s="34">
        <f t="shared" si="58"/>
        <v>0.53421389571872513</v>
      </c>
      <c r="H191" s="34">
        <f t="shared" si="59"/>
        <v>2.9110095884340081</v>
      </c>
      <c r="I191" s="35">
        <f t="shared" si="60"/>
        <v>15.862516665827167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61"/>
        <v>1.5</v>
      </c>
      <c r="D192" s="5">
        <f t="shared" si="62"/>
        <v>1.25</v>
      </c>
      <c r="E192" s="7"/>
      <c r="F192" s="4">
        <f t="shared" si="57"/>
        <v>6.4397348150227454E-3</v>
      </c>
      <c r="G192" s="34">
        <f t="shared" si="58"/>
        <v>0.18233382628466685</v>
      </c>
      <c r="H192" s="34">
        <f t="shared" si="59"/>
        <v>1.084730579052646</v>
      </c>
      <c r="I192" s="35">
        <f t="shared" si="60"/>
        <v>6.4532207386185751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61"/>
        <v>2</v>
      </c>
      <c r="D193" s="5">
        <f t="shared" si="62"/>
        <v>1.75</v>
      </c>
      <c r="E193" s="7"/>
      <c r="F193" s="4">
        <f t="shared" si="57"/>
        <v>6.906202785598111E-3</v>
      </c>
      <c r="G193" s="34">
        <f t="shared" si="58"/>
        <v>0.16413670635963992</v>
      </c>
      <c r="H193" s="34">
        <f t="shared" si="59"/>
        <v>1.0585416064494395</v>
      </c>
      <c r="I193" s="35">
        <f t="shared" si="60"/>
        <v>6.8266895165387949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61"/>
        <v>2.5</v>
      </c>
      <c r="D194" s="5">
        <f t="shared" si="62"/>
        <v>2.25</v>
      </c>
      <c r="E194" s="7"/>
      <c r="F194" s="4">
        <f t="shared" si="57"/>
        <v>7.3190062993816214E-3</v>
      </c>
      <c r="G194" s="34">
        <f t="shared" si="58"/>
        <v>0.15708419576943369</v>
      </c>
      <c r="H194" s="34">
        <f t="shared" si="59"/>
        <v>1.0916010328755179</v>
      </c>
      <c r="I194" s="35">
        <f t="shared" si="60"/>
        <v>7.5856951053427606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61"/>
        <v>3</v>
      </c>
      <c r="D195" s="5">
        <f t="shared" si="62"/>
        <v>2.75</v>
      </c>
      <c r="E195" s="7"/>
      <c r="F195" s="4">
        <f t="shared" si="57"/>
        <v>4.4046134920700444E-3</v>
      </c>
      <c r="G195" s="34">
        <f t="shared" si="58"/>
        <v>8.8876736682619487E-2</v>
      </c>
      <c r="H195" s="34">
        <f t="shared" si="59"/>
        <v>0.66205580010226561</v>
      </c>
      <c r="I195" s="35">
        <f t="shared" si="60"/>
        <v>4.9317504085944623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61"/>
        <v>3.5</v>
      </c>
      <c r="D196" s="5">
        <f t="shared" si="62"/>
        <v>3.25</v>
      </c>
      <c r="E196" s="7"/>
      <c r="F196" s="4">
        <f t="shared" si="57"/>
        <v>5.9030902471041832E-3</v>
      </c>
      <c r="G196" s="34">
        <f t="shared" si="58"/>
        <v>0.11477228406110351</v>
      </c>
      <c r="H196" s="34">
        <f t="shared" si="59"/>
        <v>0.91234165896165387</v>
      </c>
      <c r="I196" s="35">
        <f t="shared" si="60"/>
        <v>7.2523371777959866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61"/>
        <v>4</v>
      </c>
      <c r="D197" s="5">
        <f t="shared" si="62"/>
        <v>3.75</v>
      </c>
      <c r="E197" s="7"/>
      <c r="F197" s="4">
        <f t="shared" si="57"/>
        <v>5.8205295443474817E-3</v>
      </c>
      <c r="G197" s="34">
        <f t="shared" si="58"/>
        <v>0.11080436627976477</v>
      </c>
      <c r="H197" s="34">
        <f t="shared" si="59"/>
        <v>0.93620228378138692</v>
      </c>
      <c r="I197" s="35">
        <f t="shared" si="60"/>
        <v>7.9101099133992117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61"/>
        <v>4.5</v>
      </c>
      <c r="D198" s="5">
        <f t="shared" si="62"/>
        <v>4.25</v>
      </c>
      <c r="E198" s="7"/>
      <c r="F198" s="4">
        <f t="shared" si="57"/>
        <v>8.6317214732131789E-3</v>
      </c>
      <c r="G198" s="34">
        <f t="shared" si="58"/>
        <v>0.162656599469435</v>
      </c>
      <c r="H198" s="34">
        <f t="shared" si="59"/>
        <v>1.4556376794834907</v>
      </c>
      <c r="I198" s="35">
        <f t="shared" si="60"/>
        <v>13.026714322342899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61"/>
        <v>5</v>
      </c>
      <c r="D199" s="37">
        <f t="shared" si="62"/>
        <v>4.75</v>
      </c>
      <c r="E199" s="38"/>
      <c r="F199" s="4">
        <f t="shared" si="57"/>
        <v>0</v>
      </c>
      <c r="G199" s="34">
        <f t="shared" si="58"/>
        <v>0</v>
      </c>
      <c r="H199" s="34">
        <f t="shared" si="59"/>
        <v>0</v>
      </c>
      <c r="I199" s="35">
        <f t="shared" si="60"/>
        <v>0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>
        <f>2^(-F200)</f>
        <v>25.976697829030527</v>
      </c>
      <c r="F200" s="68">
        <f>SUM(F169:F199)</f>
        <v>-4.699146141205425</v>
      </c>
      <c r="G200" s="68">
        <f>SQRT(SUM(G169:G199))</f>
        <v>2.4797279982795271</v>
      </c>
      <c r="H200" s="68">
        <f>(SUM(H169:H199))/(($G$200)^3)</f>
        <v>1.017695990008143</v>
      </c>
      <c r="I200" s="68">
        <f>(SUM(I169:I199))/(($G$200)^4)</f>
        <v>3.1856432158099817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9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63">D204*G82</f>
        <v>0</v>
      </c>
      <c r="G204" s="34">
        <f t="shared" ref="G204:G234" si="64">G82*((D204-$F$235)^2)</f>
        <v>0</v>
      </c>
      <c r="H204" s="34">
        <f t="shared" ref="H204:H234" si="65">G82*((D204-$F$235)^3)</f>
        <v>0</v>
      </c>
      <c r="I204" s="35">
        <f t="shared" ref="I204:I234" si="66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67">C204+0.5</f>
        <v>-9.5</v>
      </c>
      <c r="D205" s="5">
        <f>(C204+C205)/2</f>
        <v>-9.75</v>
      </c>
      <c r="E205" s="7"/>
      <c r="F205" s="4">
        <f t="shared" si="63"/>
        <v>0</v>
      </c>
      <c r="G205" s="34">
        <f t="shared" si="64"/>
        <v>0</v>
      </c>
      <c r="H205" s="34">
        <f t="shared" si="65"/>
        <v>0</v>
      </c>
      <c r="I205" s="35">
        <f t="shared" si="66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67"/>
        <v>-9</v>
      </c>
      <c r="D206" s="5">
        <f>(C205+C206)/2</f>
        <v>-9.25</v>
      </c>
      <c r="E206" s="7"/>
      <c r="F206" s="4">
        <f t="shared" si="63"/>
        <v>0</v>
      </c>
      <c r="G206" s="34">
        <f t="shared" si="64"/>
        <v>0</v>
      </c>
      <c r="H206" s="34">
        <f t="shared" si="65"/>
        <v>0</v>
      </c>
      <c r="I206" s="35">
        <f t="shared" si="66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67"/>
        <v>-8.5</v>
      </c>
      <c r="D207" s="5">
        <f t="shared" ref="D207:D234" si="68">(C206+C207)/2</f>
        <v>-8.75</v>
      </c>
      <c r="E207" s="7"/>
      <c r="F207" s="4">
        <f t="shared" si="63"/>
        <v>0</v>
      </c>
      <c r="G207" s="34">
        <f t="shared" si="64"/>
        <v>0</v>
      </c>
      <c r="H207" s="34">
        <f t="shared" si="65"/>
        <v>0</v>
      </c>
      <c r="I207" s="35">
        <f t="shared" si="66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67"/>
        <v>-8</v>
      </c>
      <c r="D208" s="5">
        <f t="shared" si="68"/>
        <v>-8.25</v>
      </c>
      <c r="E208" s="7"/>
      <c r="F208" s="4">
        <f t="shared" si="63"/>
        <v>0</v>
      </c>
      <c r="G208" s="34">
        <f t="shared" si="64"/>
        <v>0</v>
      </c>
      <c r="H208" s="34">
        <f t="shared" si="65"/>
        <v>0</v>
      </c>
      <c r="I208" s="35">
        <f t="shared" si="66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67"/>
        <v>-7.5</v>
      </c>
      <c r="D209" s="5">
        <f t="shared" si="68"/>
        <v>-7.75</v>
      </c>
      <c r="E209" s="7"/>
      <c r="F209" s="4">
        <f t="shared" si="63"/>
        <v>-0.15816326530612243</v>
      </c>
      <c r="G209" s="34">
        <f t="shared" si="64"/>
        <v>0.28108545334001972</v>
      </c>
      <c r="H209" s="34">
        <f t="shared" si="65"/>
        <v>-1.0431712181608688</v>
      </c>
      <c r="I209" s="35">
        <f t="shared" si="66"/>
        <v>3.8714425718888554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67"/>
        <v>-7</v>
      </c>
      <c r="D210" s="5">
        <f t="shared" si="68"/>
        <v>-7.25</v>
      </c>
      <c r="E210" s="7"/>
      <c r="F210" s="4">
        <f t="shared" si="63"/>
        <v>-0.32551020408163261</v>
      </c>
      <c r="G210" s="34">
        <f t="shared" si="64"/>
        <v>0.46298608147965525</v>
      </c>
      <c r="H210" s="34">
        <f t="shared" si="65"/>
        <v>-1.486752243282117</v>
      </c>
      <c r="I210" s="35">
        <f t="shared" si="66"/>
        <v>4.7742952138865506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67"/>
        <v>-6.5</v>
      </c>
      <c r="D211" s="5">
        <f t="shared" si="68"/>
        <v>-6.75</v>
      </c>
      <c r="E211" s="7"/>
      <c r="F211" s="4">
        <f t="shared" si="63"/>
        <v>-0.52346938775510199</v>
      </c>
      <c r="G211" s="34">
        <f t="shared" si="64"/>
        <v>0.57005725080536129</v>
      </c>
      <c r="H211" s="34">
        <f t="shared" si="65"/>
        <v>-1.5455531789692287</v>
      </c>
      <c r="I211" s="35">
        <f t="shared" si="66"/>
        <v>4.1903416291033055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67"/>
        <v>-6</v>
      </c>
      <c r="D212" s="5">
        <f t="shared" si="68"/>
        <v>-6.25</v>
      </c>
      <c r="E212" s="7"/>
      <c r="F212" s="4">
        <f t="shared" si="63"/>
        <v>-0.68877551020408168</v>
      </c>
      <c r="G212" s="34">
        <f t="shared" si="64"/>
        <v>0.53884437181786449</v>
      </c>
      <c r="H212" s="34">
        <f t="shared" si="65"/>
        <v>-1.1915058711523587</v>
      </c>
      <c r="I212" s="35">
        <f t="shared" si="66"/>
        <v>2.6346869620277147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67"/>
        <v>-5.5</v>
      </c>
      <c r="D213" s="5">
        <f t="shared" si="68"/>
        <v>-5.75</v>
      </c>
      <c r="E213" s="7"/>
      <c r="F213" s="4">
        <f t="shared" si="63"/>
        <v>-0.68061224489795924</v>
      </c>
      <c r="G213" s="34">
        <f t="shared" si="64"/>
        <v>0.34661383012180258</v>
      </c>
      <c r="H213" s="34">
        <f t="shared" si="65"/>
        <v>-0.59313407460639034</v>
      </c>
      <c r="I213" s="35">
        <f t="shared" si="66"/>
        <v>1.0149855541988939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67"/>
        <v>-5</v>
      </c>
      <c r="D214" s="5">
        <f t="shared" si="68"/>
        <v>-5.25</v>
      </c>
      <c r="E214" s="7"/>
      <c r="F214" s="4">
        <f t="shared" si="63"/>
        <v>-0.51428571428571423</v>
      </c>
      <c r="G214" s="34">
        <f t="shared" si="64"/>
        <v>0.14371246674429844</v>
      </c>
      <c r="H214" s="34">
        <f t="shared" si="65"/>
        <v>-0.17406805920967561</v>
      </c>
      <c r="I214" s="35">
        <f t="shared" si="66"/>
        <v>0.21083549620600481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67"/>
        <v>-4.5</v>
      </c>
      <c r="D215" s="5">
        <f t="shared" si="68"/>
        <v>-4.75</v>
      </c>
      <c r="E215" s="7"/>
      <c r="F215" s="4">
        <f t="shared" si="63"/>
        <v>-0.32959183673469389</v>
      </c>
      <c r="G215" s="34">
        <f t="shared" si="64"/>
        <v>3.5099121114501503E-2</v>
      </c>
      <c r="H215" s="34">
        <f t="shared" si="65"/>
        <v>-2.4963354506946436E-2</v>
      </c>
      <c r="I215" s="35">
        <f t="shared" si="66"/>
        <v>1.7754549072797592E-2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67"/>
        <v>-4</v>
      </c>
      <c r="D216" s="5">
        <f t="shared" si="68"/>
        <v>-4.25</v>
      </c>
      <c r="E216" s="7"/>
      <c r="F216" s="4">
        <f t="shared" si="63"/>
        <v>-0.20816326530612245</v>
      </c>
      <c r="G216" s="34">
        <f t="shared" si="64"/>
        <v>2.1852629431614143E-3</v>
      </c>
      <c r="H216" s="34">
        <f t="shared" si="65"/>
        <v>-4.6158105023919423E-4</v>
      </c>
      <c r="I216" s="35">
        <f t="shared" si="66"/>
        <v>9.7497221836237427E-5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67"/>
        <v>-3.5</v>
      </c>
      <c r="D217" s="5">
        <f t="shared" si="68"/>
        <v>-3.75</v>
      </c>
      <c r="E217" s="7"/>
      <c r="F217" s="4">
        <f t="shared" si="63"/>
        <v>-0.15306122448979589</v>
      </c>
      <c r="G217" s="34">
        <f t="shared" si="64"/>
        <v>3.4037263385154407E-3</v>
      </c>
      <c r="H217" s="34">
        <f t="shared" si="65"/>
        <v>9.8291280999987106E-4</v>
      </c>
      <c r="I217" s="35">
        <f t="shared" si="66"/>
        <v>2.8384114819384138E-4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67"/>
        <v>-3</v>
      </c>
      <c r="D218" s="5">
        <f t="shared" si="68"/>
        <v>-3.25</v>
      </c>
      <c r="E218" s="7"/>
      <c r="F218" s="4">
        <f t="shared" si="63"/>
        <v>-9.285714285714286E-2</v>
      </c>
      <c r="G218" s="34">
        <f t="shared" si="64"/>
        <v>1.7776194442791746E-2</v>
      </c>
      <c r="H218" s="34">
        <f t="shared" si="65"/>
        <v>1.4021426841100039E-2</v>
      </c>
      <c r="I218" s="35">
        <f t="shared" si="66"/>
        <v>1.1059758110377904E-2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67"/>
        <v>-2.5</v>
      </c>
      <c r="D219" s="5">
        <f t="shared" si="68"/>
        <v>-2.75</v>
      </c>
      <c r="E219" s="7"/>
      <c r="F219" s="4">
        <f t="shared" si="63"/>
        <v>-6.7346938775510207E-2</v>
      </c>
      <c r="G219" s="34">
        <f t="shared" si="64"/>
        <v>4.0676138343717395E-2</v>
      </c>
      <c r="H219" s="34">
        <f t="shared" si="65"/>
        <v>5.2422410947056235E-2</v>
      </c>
      <c r="I219" s="35">
        <f t="shared" si="66"/>
        <v>6.7560719414420503E-2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67"/>
        <v>-2</v>
      </c>
      <c r="D220" s="5">
        <f t="shared" si="68"/>
        <v>-2.25</v>
      </c>
      <c r="E220" s="7"/>
      <c r="F220" s="4">
        <f t="shared" si="63"/>
        <v>-0.1193877551020408</v>
      </c>
      <c r="G220" s="34">
        <f t="shared" si="64"/>
        <v>0.16978094586439346</v>
      </c>
      <c r="H220" s="34">
        <f t="shared" si="65"/>
        <v>0.30369999806151216</v>
      </c>
      <c r="I220" s="35">
        <f t="shared" si="66"/>
        <v>0.54325111898146039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67"/>
        <v>-1.5</v>
      </c>
      <c r="D221" s="5">
        <f t="shared" si="68"/>
        <v>-1.75</v>
      </c>
      <c r="E221" s="7"/>
      <c r="F221" s="4">
        <f t="shared" si="63"/>
        <v>-7.857142857142857E-2</v>
      </c>
      <c r="G221" s="34">
        <f t="shared" si="64"/>
        <v>0.23519765998861042</v>
      </c>
      <c r="H221" s="34">
        <f t="shared" si="65"/>
        <v>0.53831464423923814</v>
      </c>
      <c r="I221" s="35">
        <f t="shared" si="66"/>
        <v>1.2320813745189916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67"/>
        <v>-1</v>
      </c>
      <c r="D222" s="5">
        <f t="shared" si="68"/>
        <v>-1.25</v>
      </c>
      <c r="E222" s="7"/>
      <c r="F222" s="4">
        <f t="shared" si="63"/>
        <v>-8.673469387755102E-2</v>
      </c>
      <c r="G222" s="34">
        <f t="shared" si="64"/>
        <v>0.53964722607077031</v>
      </c>
      <c r="H222" s="34">
        <f t="shared" si="65"/>
        <v>1.5049549682157304</v>
      </c>
      <c r="I222" s="35">
        <f t="shared" si="66"/>
        <v>4.1969815593199931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67"/>
        <v>-0.5</v>
      </c>
      <c r="D223" s="5">
        <f t="shared" si="68"/>
        <v>-0.75</v>
      </c>
      <c r="E223" s="7"/>
      <c r="F223" s="4">
        <f t="shared" si="63"/>
        <v>-3.0612244897959183E-2</v>
      </c>
      <c r="G223" s="34">
        <f t="shared" si="64"/>
        <v>0.44147119822522957</v>
      </c>
      <c r="H223" s="34">
        <f t="shared" si="65"/>
        <v>1.4518996651835869</v>
      </c>
      <c r="I223" s="35">
        <f t="shared" si="66"/>
        <v>4.7749720621292884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67"/>
        <v>0</v>
      </c>
      <c r="D224" s="5">
        <f t="shared" si="68"/>
        <v>-0.25</v>
      </c>
      <c r="E224" s="7"/>
      <c r="F224" s="4">
        <f t="shared" si="63"/>
        <v>-8.1632653061224497E-3</v>
      </c>
      <c r="G224" s="34">
        <f t="shared" si="64"/>
        <v>0.46872881197460275</v>
      </c>
      <c r="H224" s="34">
        <f t="shared" si="65"/>
        <v>1.7759082437364291</v>
      </c>
      <c r="I224" s="35">
        <f t="shared" si="66"/>
        <v>6.7285176622381258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67"/>
        <v>0.5</v>
      </c>
      <c r="D225" s="5">
        <f t="shared" si="68"/>
        <v>0.25</v>
      </c>
      <c r="E225" s="7"/>
      <c r="F225" s="4">
        <f t="shared" si="63"/>
        <v>8.1632653061224497E-3</v>
      </c>
      <c r="G225" s="34">
        <f t="shared" si="64"/>
        <v>0.60060719598126666</v>
      </c>
      <c r="H225" s="34">
        <f t="shared" si="65"/>
        <v>2.5758694333768006</v>
      </c>
      <c r="I225" s="35">
        <f t="shared" si="66"/>
        <v>11.047325743349687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67"/>
        <v>1</v>
      </c>
      <c r="D226" s="5">
        <f t="shared" si="68"/>
        <v>0.75</v>
      </c>
      <c r="E226" s="7"/>
      <c r="F226" s="4">
        <f t="shared" si="63"/>
        <v>1.8367346938775508E-2</v>
      </c>
      <c r="G226" s="34">
        <f t="shared" si="64"/>
        <v>0.56160908295013157</v>
      </c>
      <c r="H226" s="34">
        <f t="shared" si="65"/>
        <v>2.689419822739763</v>
      </c>
      <c r="I226" s="35">
        <f t="shared" si="66"/>
        <v>12.879027783793582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67"/>
        <v>1.5</v>
      </c>
      <c r="D227" s="5">
        <f t="shared" si="68"/>
        <v>1.25</v>
      </c>
      <c r="E227" s="7"/>
      <c r="F227" s="4">
        <f t="shared" si="63"/>
        <v>0</v>
      </c>
      <c r="G227" s="34">
        <f t="shared" si="64"/>
        <v>0</v>
      </c>
      <c r="H227" s="34">
        <f t="shared" si="65"/>
        <v>0</v>
      </c>
      <c r="I227" s="35">
        <f t="shared" si="66"/>
        <v>0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67"/>
        <v>2</v>
      </c>
      <c r="D228" s="5">
        <f t="shared" si="68"/>
        <v>1.75</v>
      </c>
      <c r="E228" s="7"/>
      <c r="F228" s="4">
        <f t="shared" si="63"/>
        <v>0</v>
      </c>
      <c r="G228" s="34">
        <f t="shared" si="64"/>
        <v>0</v>
      </c>
      <c r="H228" s="34">
        <f t="shared" si="65"/>
        <v>0</v>
      </c>
      <c r="I228" s="35">
        <f t="shared" si="66"/>
        <v>0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67"/>
        <v>2.5</v>
      </c>
      <c r="D229" s="5">
        <f t="shared" si="68"/>
        <v>2.25</v>
      </c>
      <c r="E229" s="7"/>
      <c r="F229" s="4">
        <f t="shared" si="63"/>
        <v>0</v>
      </c>
      <c r="G229" s="34">
        <f t="shared" si="64"/>
        <v>0</v>
      </c>
      <c r="H229" s="34">
        <f t="shared" si="65"/>
        <v>0</v>
      </c>
      <c r="I229" s="35">
        <f t="shared" si="66"/>
        <v>0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67"/>
        <v>3</v>
      </c>
      <c r="D230" s="5">
        <f t="shared" si="68"/>
        <v>2.75</v>
      </c>
      <c r="E230" s="7"/>
      <c r="F230" s="4">
        <f t="shared" si="63"/>
        <v>0</v>
      </c>
      <c r="G230" s="34">
        <f t="shared" si="64"/>
        <v>0</v>
      </c>
      <c r="H230" s="34">
        <f t="shared" si="65"/>
        <v>0</v>
      </c>
      <c r="I230" s="35">
        <f t="shared" si="66"/>
        <v>0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67"/>
        <v>3.5</v>
      </c>
      <c r="D231" s="5">
        <f t="shared" si="68"/>
        <v>3.25</v>
      </c>
      <c r="E231" s="7"/>
      <c r="F231" s="4">
        <f t="shared" si="63"/>
        <v>0</v>
      </c>
      <c r="G231" s="34">
        <f t="shared" si="64"/>
        <v>0</v>
      </c>
      <c r="H231" s="34">
        <f t="shared" si="65"/>
        <v>0</v>
      </c>
      <c r="I231" s="35">
        <f t="shared" si="66"/>
        <v>0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67"/>
        <v>4</v>
      </c>
      <c r="D232" s="5">
        <f t="shared" si="68"/>
        <v>3.75</v>
      </c>
      <c r="E232" s="7"/>
      <c r="F232" s="4">
        <f t="shared" si="63"/>
        <v>0</v>
      </c>
      <c r="G232" s="34">
        <f t="shared" si="64"/>
        <v>0</v>
      </c>
      <c r="H232" s="34">
        <f t="shared" si="65"/>
        <v>0</v>
      </c>
      <c r="I232" s="35">
        <f t="shared" si="66"/>
        <v>0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67"/>
        <v>4.5</v>
      </c>
      <c r="D233" s="5">
        <f t="shared" si="68"/>
        <v>4.25</v>
      </c>
      <c r="E233" s="7"/>
      <c r="F233" s="4">
        <f t="shared" si="63"/>
        <v>0</v>
      </c>
      <c r="G233" s="34">
        <f t="shared" si="64"/>
        <v>0</v>
      </c>
      <c r="H233" s="34">
        <f t="shared" si="65"/>
        <v>0</v>
      </c>
      <c r="I233" s="35">
        <f t="shared" si="66"/>
        <v>0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67"/>
        <v>5</v>
      </c>
      <c r="D234" s="37">
        <f t="shared" si="68"/>
        <v>4.75</v>
      </c>
      <c r="E234" s="38"/>
      <c r="F234" s="4">
        <f t="shared" si="63"/>
        <v>0</v>
      </c>
      <c r="G234" s="34">
        <f t="shared" si="64"/>
        <v>0</v>
      </c>
      <c r="H234" s="34">
        <f t="shared" si="65"/>
        <v>0</v>
      </c>
      <c r="I234" s="35">
        <f t="shared" si="66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16.43586533697431</v>
      </c>
      <c r="F235" s="56">
        <f>SUM(F204:F234)</f>
        <v>-4.0387755102040828</v>
      </c>
      <c r="G235" s="56">
        <f>SQRT(SUM(G204:G234))</f>
        <v>2.3365534486817747</v>
      </c>
      <c r="H235" s="56">
        <f>(SUM(H204:H234))/(($G$235)^3)</f>
        <v>0.38003627682060354</v>
      </c>
      <c r="I235" s="56">
        <f>(SUM(I204:I234))/(($G$235)^4)</f>
        <v>1.9524797225245918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8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>
        <f t="shared" ref="F239:F269" si="69">D239*G125</f>
        <v>0</v>
      </c>
      <c r="G239" s="34">
        <f t="shared" ref="G239:G269" si="70">G125*((D239-$F$270)^2)</f>
        <v>0</v>
      </c>
      <c r="H239" s="34">
        <f t="shared" ref="H239:H269" si="71">G125*((D239-$F$270)^3)</f>
        <v>0</v>
      </c>
      <c r="I239" s="35">
        <f t="shared" ref="I239:I269" si="72">G125*((D239-$F$270)^4)</f>
        <v>0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73">C239+0.5</f>
        <v>-9.5</v>
      </c>
      <c r="D240" s="5">
        <f>(C239+C240)/2</f>
        <v>-9.75</v>
      </c>
      <c r="E240" s="7"/>
      <c r="F240" s="4">
        <f t="shared" si="69"/>
        <v>0</v>
      </c>
      <c r="G240" s="34">
        <f t="shared" si="70"/>
        <v>0</v>
      </c>
      <c r="H240" s="34">
        <f t="shared" si="71"/>
        <v>0</v>
      </c>
      <c r="I240" s="35">
        <f t="shared" si="72"/>
        <v>0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73"/>
        <v>-9</v>
      </c>
      <c r="D241" s="5">
        <f>(C240+C241)/2</f>
        <v>-9.25</v>
      </c>
      <c r="E241" s="7"/>
      <c r="F241" s="4">
        <f t="shared" si="69"/>
        <v>0</v>
      </c>
      <c r="G241" s="34">
        <f t="shared" si="70"/>
        <v>0</v>
      </c>
      <c r="H241" s="34">
        <f t="shared" si="71"/>
        <v>0</v>
      </c>
      <c r="I241" s="35">
        <f t="shared" si="72"/>
        <v>0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73"/>
        <v>-8.5</v>
      </c>
      <c r="D242" s="5">
        <f t="shared" ref="D242:D269" si="74">(C241+C242)/2</f>
        <v>-8.75</v>
      </c>
      <c r="E242" s="7"/>
      <c r="F242" s="4">
        <f t="shared" si="69"/>
        <v>0</v>
      </c>
      <c r="G242" s="34">
        <f t="shared" si="70"/>
        <v>0</v>
      </c>
      <c r="H242" s="34">
        <f t="shared" si="71"/>
        <v>0</v>
      </c>
      <c r="I242" s="35">
        <f t="shared" si="72"/>
        <v>0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73"/>
        <v>-8</v>
      </c>
      <c r="D243" s="5">
        <f t="shared" si="74"/>
        <v>-8.25</v>
      </c>
      <c r="E243" s="7"/>
      <c r="F243" s="4">
        <f t="shared" si="69"/>
        <v>0</v>
      </c>
      <c r="G243" s="34">
        <f t="shared" si="70"/>
        <v>0</v>
      </c>
      <c r="H243" s="34">
        <f t="shared" si="71"/>
        <v>0</v>
      </c>
      <c r="I243" s="35">
        <f t="shared" si="72"/>
        <v>0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73"/>
        <v>-7.5</v>
      </c>
      <c r="D244" s="5">
        <f t="shared" si="74"/>
        <v>-7.75</v>
      </c>
      <c r="E244" s="7"/>
      <c r="F244" s="4">
        <f t="shared" si="69"/>
        <v>-0.28153199640035337</v>
      </c>
      <c r="G244" s="34">
        <f t="shared" si="70"/>
        <v>0.20758571265892814</v>
      </c>
      <c r="H244" s="34">
        <f t="shared" si="71"/>
        <v>-0.49623016444067347</v>
      </c>
      <c r="I244" s="35">
        <f t="shared" si="72"/>
        <v>1.1862298852205089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73"/>
        <v>-7</v>
      </c>
      <c r="D245" s="5">
        <f t="shared" si="74"/>
        <v>-7.25</v>
      </c>
      <c r="E245" s="7"/>
      <c r="F245" s="4">
        <f t="shared" si="69"/>
        <v>-1.1791732371225945</v>
      </c>
      <c r="G245" s="34">
        <f t="shared" si="70"/>
        <v>0.5812798447939721</v>
      </c>
      <c r="H245" s="34">
        <f t="shared" si="71"/>
        <v>-1.0988997972372589</v>
      </c>
      <c r="I245" s="35">
        <f t="shared" si="72"/>
        <v>2.0774516357024244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73"/>
        <v>-6.5</v>
      </c>
      <c r="D246" s="5">
        <f t="shared" si="74"/>
        <v>-6.75</v>
      </c>
      <c r="E246" s="7"/>
      <c r="F246" s="4">
        <f t="shared" si="69"/>
        <v>-1.5102416551769688</v>
      </c>
      <c r="G246" s="34">
        <f t="shared" si="70"/>
        <v>0.43258771450164973</v>
      </c>
      <c r="H246" s="34">
        <f t="shared" si="71"/>
        <v>-0.6015059615639522</v>
      </c>
      <c r="I246" s="35">
        <f t="shared" si="72"/>
        <v>0.83638395097231755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73"/>
        <v>-6</v>
      </c>
      <c r="D247" s="5">
        <f t="shared" si="74"/>
        <v>-6.25</v>
      </c>
      <c r="E247" s="7"/>
      <c r="F247" s="4">
        <f t="shared" si="69"/>
        <v>-0.99072843308042235</v>
      </c>
      <c r="G247" s="34">
        <f t="shared" si="70"/>
        <v>0.1256973430020418</v>
      </c>
      <c r="H247" s="34">
        <f t="shared" si="71"/>
        <v>-0.11193137572149152</v>
      </c>
      <c r="I247" s="35">
        <f t="shared" si="72"/>
        <v>9.967301274381106E-2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73"/>
        <v>-5.5</v>
      </c>
      <c r="D248" s="5">
        <f t="shared" si="74"/>
        <v>-5.75</v>
      </c>
      <c r="E248" s="7"/>
      <c r="F248" s="4">
        <f t="shared" si="69"/>
        <v>-0.58770836257358217</v>
      </c>
      <c r="G248" s="34">
        <f t="shared" si="70"/>
        <v>1.558471249643132E-2</v>
      </c>
      <c r="H248" s="34">
        <f t="shared" si="71"/>
        <v>-6.0855688398360613E-3</v>
      </c>
      <c r="I248" s="35">
        <f t="shared" si="72"/>
        <v>2.3763125635371156E-3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73"/>
        <v>-5</v>
      </c>
      <c r="D249" s="5">
        <f t="shared" si="74"/>
        <v>-5.25</v>
      </c>
      <c r="E249" s="7"/>
      <c r="F249" s="4">
        <f t="shared" si="69"/>
        <v>-0.48827431619097938</v>
      </c>
      <c r="G249" s="34">
        <f t="shared" si="70"/>
        <v>1.1154904274170872E-3</v>
      </c>
      <c r="H249" s="34">
        <f t="shared" si="71"/>
        <v>1.2216491103826446E-4</v>
      </c>
      <c r="I249" s="35">
        <f t="shared" si="72"/>
        <v>1.3379106733837367E-5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73"/>
        <v>-4.5</v>
      </c>
      <c r="D250" s="5">
        <f t="shared" si="74"/>
        <v>-4.75</v>
      </c>
      <c r="E250" s="7"/>
      <c r="F250" s="4">
        <f t="shared" si="69"/>
        <v>-0.11741370342544356</v>
      </c>
      <c r="G250" s="34">
        <f t="shared" si="70"/>
        <v>9.183251922677391E-3</v>
      </c>
      <c r="H250" s="34">
        <f t="shared" si="71"/>
        <v>5.5973460702718955E-3</v>
      </c>
      <c r="I250" s="35">
        <f t="shared" si="72"/>
        <v>3.4116763096763486E-3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73"/>
        <v>-4</v>
      </c>
      <c r="D251" s="5">
        <f t="shared" si="74"/>
        <v>-4.25</v>
      </c>
      <c r="E251" s="7"/>
      <c r="F251" s="4">
        <f t="shared" si="69"/>
        <v>-4.1825252016545161E-2</v>
      </c>
      <c r="G251" s="34">
        <f t="shared" si="70"/>
        <v>1.2114831548320947E-2</v>
      </c>
      <c r="H251" s="34">
        <f t="shared" si="71"/>
        <v>1.3441608795321747E-2</v>
      </c>
      <c r="I251" s="35">
        <f t="shared" si="72"/>
        <v>1.4913690403851453E-2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73"/>
        <v>-3.5</v>
      </c>
      <c r="D252" s="5">
        <f t="shared" si="74"/>
        <v>-3.75</v>
      </c>
      <c r="E252" s="7"/>
      <c r="F252" s="4">
        <f t="shared" si="69"/>
        <v>-8.3468870487025587E-2</v>
      </c>
      <c r="G252" s="34">
        <f t="shared" si="70"/>
        <v>5.7661280442856677E-2</v>
      </c>
      <c r="H252" s="34">
        <f t="shared" si="71"/>
        <v>9.2806797979695765E-2</v>
      </c>
      <c r="I252" s="35">
        <f t="shared" si="72"/>
        <v>0.14937409792312531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73"/>
        <v>-3</v>
      </c>
      <c r="D253" s="5">
        <f t="shared" si="74"/>
        <v>-3.25</v>
      </c>
      <c r="E253" s="7"/>
      <c r="F253" s="4">
        <f t="shared" si="69"/>
        <v>-5.8386928989539552E-2</v>
      </c>
      <c r="G253" s="34">
        <f t="shared" si="70"/>
        <v>7.9946275790678159E-2</v>
      </c>
      <c r="H253" s="34">
        <f t="shared" si="71"/>
        <v>0.16864800965590324</v>
      </c>
      <c r="I253" s="35">
        <f t="shared" si="72"/>
        <v>0.35576580496841642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73"/>
        <v>-2.5</v>
      </c>
      <c r="D254" s="5">
        <f t="shared" si="74"/>
        <v>-2.75</v>
      </c>
      <c r="E254" s="7"/>
      <c r="F254" s="4">
        <f t="shared" si="69"/>
        <v>-3.4692007298366127E-2</v>
      </c>
      <c r="G254" s="34">
        <f t="shared" si="70"/>
        <v>8.5904698980429975E-2</v>
      </c>
      <c r="H254" s="34">
        <f t="shared" si="71"/>
        <v>0.22416975280080545</v>
      </c>
      <c r="I254" s="35">
        <f t="shared" si="72"/>
        <v>0.58497472975514631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73"/>
        <v>-2</v>
      </c>
      <c r="D255" s="5">
        <f t="shared" si="74"/>
        <v>-2.25</v>
      </c>
      <c r="E255" s="7"/>
      <c r="F255" s="4">
        <f t="shared" si="69"/>
        <v>-4.2650859044112178E-2</v>
      </c>
      <c r="G255" s="34">
        <f t="shared" si="70"/>
        <v>0.18328675067521752</v>
      </c>
      <c r="H255" s="34">
        <f t="shared" si="71"/>
        <v>0.5699332253478685</v>
      </c>
      <c r="I255" s="35">
        <f t="shared" si="72"/>
        <v>1.7722169232570952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73"/>
        <v>-1.5</v>
      </c>
      <c r="D256" s="5">
        <f t="shared" si="74"/>
        <v>-1.75</v>
      </c>
      <c r="E256" s="7"/>
      <c r="F256" s="4">
        <f t="shared" si="69"/>
        <v>-1.3292273143828999E-2</v>
      </c>
      <c r="G256" s="34">
        <f t="shared" si="70"/>
        <v>9.895992026728688E-2</v>
      </c>
      <c r="H256" s="34">
        <f t="shared" si="71"/>
        <v>0.35719749198101619</v>
      </c>
      <c r="I256" s="35">
        <f t="shared" si="72"/>
        <v>1.2893103382956694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>
      <c r="A257" s="21"/>
      <c r="B257" s="21"/>
      <c r="C257" s="33">
        <f t="shared" si="73"/>
        <v>-1</v>
      </c>
      <c r="D257" s="5">
        <f t="shared" si="74"/>
        <v>-1.25</v>
      </c>
      <c r="E257" s="7"/>
      <c r="F257" s="4">
        <f t="shared" si="69"/>
        <v>-2.1630904122255892E-2</v>
      </c>
      <c r="G257" s="34">
        <f t="shared" si="70"/>
        <v>0.29224438380652806</v>
      </c>
      <c r="H257" s="34">
        <f t="shared" si="71"/>
        <v>1.2009831968361584</v>
      </c>
      <c r="I257" s="35">
        <f t="shared" si="72"/>
        <v>4.9354605905366924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>
      <c r="A258" s="21"/>
      <c r="B258" s="21"/>
      <c r="C258" s="33">
        <f t="shared" si="73"/>
        <v>-0.5</v>
      </c>
      <c r="D258" s="5">
        <f t="shared" si="74"/>
        <v>-0.75</v>
      </c>
      <c r="E258" s="7"/>
      <c r="F258" s="4">
        <f t="shared" si="69"/>
        <v>-1.0452184968998456E-2</v>
      </c>
      <c r="G258" s="34">
        <f t="shared" si="70"/>
        <v>0.296112419161144</v>
      </c>
      <c r="H258" s="34">
        <f t="shared" si="71"/>
        <v>1.3649351625820134</v>
      </c>
      <c r="I258" s="35">
        <f t="shared" si="72"/>
        <v>6.2916915248965584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>
      <c r="A259" s="21"/>
      <c r="B259" s="21"/>
      <c r="C259" s="33">
        <f t="shared" si="73"/>
        <v>0</v>
      </c>
      <c r="D259" s="5">
        <f t="shared" si="74"/>
        <v>-0.25</v>
      </c>
      <c r="E259" s="7"/>
      <c r="F259" s="4">
        <f t="shared" si="69"/>
        <v>-2.2786753960849717E-3</v>
      </c>
      <c r="G259" s="34">
        <f t="shared" si="70"/>
        <v>0.23795898761251222</v>
      </c>
      <c r="H259" s="34">
        <f t="shared" si="71"/>
        <v>1.215855438303473</v>
      </c>
      <c r="I259" s="35">
        <f t="shared" si="72"/>
        <v>6.2124337545904034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>
      <c r="A260" s="21"/>
      <c r="B260" s="21"/>
      <c r="C260" s="33">
        <f t="shared" si="73"/>
        <v>0.5</v>
      </c>
      <c r="D260" s="5">
        <f t="shared" si="74"/>
        <v>0.25</v>
      </c>
      <c r="E260" s="7"/>
      <c r="F260" s="4">
        <f t="shared" si="69"/>
        <v>4.7637525490616976E-3</v>
      </c>
      <c r="G260" s="34">
        <f t="shared" si="70"/>
        <v>0.59959787809070175</v>
      </c>
      <c r="H260" s="34">
        <f t="shared" si="71"/>
        <v>3.3634543537293791</v>
      </c>
      <c r="I260" s="35">
        <f t="shared" si="72"/>
        <v>18.867353609796819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>
      <c r="A261" s="21"/>
      <c r="B261" s="21"/>
      <c r="C261" s="33">
        <f t="shared" si="73"/>
        <v>1</v>
      </c>
      <c r="D261" s="5">
        <f t="shared" si="74"/>
        <v>0.75</v>
      </c>
      <c r="E261" s="7"/>
      <c r="F261" s="4">
        <f t="shared" si="69"/>
        <v>8.6193373677996739E-3</v>
      </c>
      <c r="G261" s="34">
        <f t="shared" si="70"/>
        <v>0.42896942533050769</v>
      </c>
      <c r="H261" s="34">
        <f t="shared" si="71"/>
        <v>2.6207958988206341</v>
      </c>
      <c r="I261" s="35">
        <f t="shared" si="72"/>
        <v>16.011796500375368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>
      <c r="A262" s="21"/>
      <c r="B262" s="21"/>
      <c r="C262" s="33">
        <f t="shared" si="73"/>
        <v>1.5</v>
      </c>
      <c r="D262" s="5">
        <f t="shared" si="74"/>
        <v>1.25</v>
      </c>
      <c r="E262" s="7"/>
      <c r="F262" s="4">
        <f t="shared" si="69"/>
        <v>1.2879469630045491E-2</v>
      </c>
      <c r="G262" s="34">
        <f t="shared" si="70"/>
        <v>0.45011904038604561</v>
      </c>
      <c r="H262" s="34">
        <f t="shared" si="71"/>
        <v>2.9750693469211829</v>
      </c>
      <c r="I262" s="35">
        <f t="shared" si="72"/>
        <v>19.663770746953784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>
      <c r="A263" s="21"/>
      <c r="B263" s="21"/>
      <c r="C263" s="33">
        <f t="shared" si="73"/>
        <v>2</v>
      </c>
      <c r="D263" s="5">
        <f t="shared" si="74"/>
        <v>1.75</v>
      </c>
      <c r="E263" s="7"/>
      <c r="F263" s="4">
        <f t="shared" si="69"/>
        <v>1.3812405571196222E-2</v>
      </c>
      <c r="G263" s="34">
        <f t="shared" si="70"/>
        <v>0.39894354226679141</v>
      </c>
      <c r="H263" s="34">
        <f t="shared" si="71"/>
        <v>2.8362958049093319</v>
      </c>
      <c r="I263" s="35">
        <f t="shared" si="72"/>
        <v>20.164692595942583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>
      <c r="A264" s="21"/>
      <c r="B264" s="21"/>
      <c r="C264" s="33">
        <f t="shared" si="73"/>
        <v>2.5</v>
      </c>
      <c r="D264" s="5">
        <f t="shared" si="74"/>
        <v>2.25</v>
      </c>
      <c r="E264" s="7"/>
      <c r="F264" s="4">
        <f t="shared" si="69"/>
        <v>1.4638012598763239E-2</v>
      </c>
      <c r="G264" s="34">
        <f t="shared" si="70"/>
        <v>0.37671573077878601</v>
      </c>
      <c r="H264" s="34">
        <f t="shared" si="71"/>
        <v>2.866624671715301</v>
      </c>
      <c r="I264" s="35">
        <f t="shared" si="72"/>
        <v>21.813628519039291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>
      <c r="A265" s="21"/>
      <c r="B265" s="21"/>
      <c r="C265" s="33">
        <f t="shared" si="73"/>
        <v>3</v>
      </c>
      <c r="D265" s="5">
        <f t="shared" si="74"/>
        <v>2.75</v>
      </c>
      <c r="E265" s="7"/>
      <c r="F265" s="4">
        <f t="shared" si="69"/>
        <v>8.8092269841400887E-3</v>
      </c>
      <c r="G265" s="34">
        <f t="shared" si="70"/>
        <v>0.2106662959482237</v>
      </c>
      <c r="H265" s="34">
        <f t="shared" si="71"/>
        <v>1.7084018603307942</v>
      </c>
      <c r="I265" s="35">
        <f t="shared" si="72"/>
        <v>13.854313540021813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>
      <c r="A266" s="21"/>
      <c r="B266" s="21"/>
      <c r="C266" s="33">
        <f t="shared" si="73"/>
        <v>3.5</v>
      </c>
      <c r="D266" s="5">
        <f t="shared" si="74"/>
        <v>3.25</v>
      </c>
      <c r="E266" s="7"/>
      <c r="F266" s="4">
        <f t="shared" si="69"/>
        <v>1.1806180494208366E-2</v>
      </c>
      <c r="G266" s="34">
        <f t="shared" si="70"/>
        <v>0.2692672967347261</v>
      </c>
      <c r="H266" s="34">
        <f t="shared" si="71"/>
        <v>2.3182613074444003</v>
      </c>
      <c r="I266" s="35">
        <f t="shared" si="72"/>
        <v>19.959109608800549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>
      <c r="A267" s="21"/>
      <c r="B267" s="21"/>
      <c r="C267" s="33">
        <f t="shared" si="73"/>
        <v>4</v>
      </c>
      <c r="D267" s="5">
        <f t="shared" si="74"/>
        <v>3.75</v>
      </c>
      <c r="E267" s="7"/>
      <c r="F267" s="4">
        <f t="shared" si="69"/>
        <v>1.1641059088694963E-2</v>
      </c>
      <c r="G267" s="34">
        <f t="shared" si="70"/>
        <v>0.25760358668041372</v>
      </c>
      <c r="H267" s="34">
        <f t="shared" si="71"/>
        <v>2.3466441934458482</v>
      </c>
      <c r="I267" s="35">
        <f t="shared" si="72"/>
        <v>21.376794638596571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>
      <c r="A268" s="21"/>
      <c r="B268" s="21"/>
      <c r="C268" s="33">
        <f t="shared" si="73"/>
        <v>4.5</v>
      </c>
      <c r="D268" s="5">
        <f t="shared" si="74"/>
        <v>4.25</v>
      </c>
      <c r="E268" s="7"/>
      <c r="F268" s="4">
        <f t="shared" si="69"/>
        <v>1.7263442946426358E-2</v>
      </c>
      <c r="G268" s="34">
        <f t="shared" si="70"/>
        <v>0.3750952651180946</v>
      </c>
      <c r="H268" s="34">
        <f t="shared" si="71"/>
        <v>3.6044842413276736</v>
      </c>
      <c r="I268" s="35">
        <f t="shared" si="72"/>
        <v>34.637351772193249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>
      <c r="A269" s="21"/>
      <c r="B269" s="21"/>
      <c r="C269" s="36">
        <f t="shared" si="73"/>
        <v>5</v>
      </c>
      <c r="D269" s="37">
        <f t="shared" si="74"/>
        <v>4.75</v>
      </c>
      <c r="E269" s="38"/>
      <c r="F269" s="4">
        <f t="shared" si="69"/>
        <v>0</v>
      </c>
      <c r="G269" s="34">
        <f t="shared" si="70"/>
        <v>0</v>
      </c>
      <c r="H269" s="34">
        <f t="shared" si="71"/>
        <v>0</v>
      </c>
      <c r="I269" s="35">
        <f t="shared" si="72"/>
        <v>0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>
      <c r="A270" s="21"/>
      <c r="B270" s="21"/>
      <c r="C270" s="21"/>
      <c r="D270" s="21"/>
      <c r="E270" s="59">
        <f>2^(-F270)</f>
        <v>41.055874836279301</v>
      </c>
      <c r="F270" s="60">
        <f>SUM(F239:F269)</f>
        <v>-5.3595167722067654</v>
      </c>
      <c r="G270" s="60">
        <f>SQRT(SUM(G239:G269))</f>
        <v>2.4666174570497108</v>
      </c>
      <c r="H270" s="60">
        <f>(SUM(H239:H269))/(($G$270)^3)</f>
        <v>1.8350328863854277</v>
      </c>
      <c r="I270" s="60">
        <f>(SUM(I239:I269))/(($G$270)^4)</f>
        <v>5.7313550372252395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" hidden="1">
      <c r="A271" s="21"/>
      <c r="B271" s="21"/>
      <c r="C271" s="21"/>
      <c r="D271" s="21"/>
      <c r="E271" s="77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Generale </vt:lpstr>
      <vt:lpstr>Curve Granulometriche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2013-10-16T08:50:10Z</dcterms:modified>
</cp:coreProperties>
</file>