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" sheetId="14" r:id="rId2"/>
  </sheets>
  <calcPr calcId="125725"/>
</workbook>
</file>

<file path=xl/calcChain.xml><?xml version="1.0" encoding="utf-8"?>
<calcChain xmlns="http://schemas.openxmlformats.org/spreadsheetml/2006/main">
  <c r="E167" i="13"/>
  <c r="J122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/>
  <c r="C227"/>
  <c r="D227"/>
  <c r="G105"/>
  <c r="C228"/>
  <c r="D228"/>
  <c r="G106"/>
  <c r="F228"/>
  <c r="C229"/>
  <c r="D229"/>
  <c r="G107"/>
  <c r="C230"/>
  <c r="D230"/>
  <c r="G108"/>
  <c r="F230"/>
  <c r="C231"/>
  <c r="D231"/>
  <c r="G109"/>
  <c r="C232"/>
  <c r="D232"/>
  <c r="G110"/>
  <c r="F232"/>
  <c r="C233"/>
  <c r="D233"/>
  <c r="G111"/>
  <c r="C234"/>
  <c r="D234"/>
  <c r="G112"/>
  <c r="F234" s="1"/>
  <c r="H82"/>
  <c r="H125"/>
  <c r="D169"/>
  <c r="C170"/>
  <c r="D170"/>
  <c r="H83"/>
  <c r="H126"/>
  <c r="H40"/>
  <c r="G40" s="1"/>
  <c r="C171"/>
  <c r="D171"/>
  <c r="H84"/>
  <c r="H127"/>
  <c r="H41" s="1"/>
  <c r="G41" s="1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53" s="1"/>
  <c r="G53" s="1"/>
  <c r="H97"/>
  <c r="H140"/>
  <c r="H54" s="1"/>
  <c r="G54" s="1"/>
  <c r="H98"/>
  <c r="H141"/>
  <c r="H55" s="1"/>
  <c r="G55" s="1"/>
  <c r="H99"/>
  <c r="H142"/>
  <c r="H56" s="1"/>
  <c r="G56" s="1"/>
  <c r="H100"/>
  <c r="H143"/>
  <c r="H57" s="1"/>
  <c r="G57" s="1"/>
  <c r="H101"/>
  <c r="H144"/>
  <c r="H58" s="1"/>
  <c r="H102"/>
  <c r="H145"/>
  <c r="H59" s="1"/>
  <c r="G59" s="1"/>
  <c r="H103"/>
  <c r="H146"/>
  <c r="H60" s="1"/>
  <c r="G60" s="1"/>
  <c r="H104"/>
  <c r="H147"/>
  <c r="H61" s="1"/>
  <c r="G61" s="1"/>
  <c r="H105"/>
  <c r="H148"/>
  <c r="H62" s="1"/>
  <c r="G62" s="1"/>
  <c r="H106"/>
  <c r="H149"/>
  <c r="H63" s="1"/>
  <c r="G63" s="1"/>
  <c r="H107"/>
  <c r="H150"/>
  <c r="H64" s="1"/>
  <c r="G64" s="1"/>
  <c r="H108"/>
  <c r="H151"/>
  <c r="H65" s="1"/>
  <c r="G65" s="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D88"/>
  <c r="F87"/>
  <c r="F88"/>
  <c r="D89"/>
  <c r="D48"/>
  <c r="F47"/>
  <c r="D134"/>
  <c r="F133"/>
  <c r="C174"/>
  <c r="D174"/>
  <c r="D173"/>
  <c r="D135"/>
  <c r="F134"/>
  <c r="F48"/>
  <c r="D49"/>
  <c r="C175"/>
  <c r="D175"/>
  <c r="D90"/>
  <c r="F89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89" s="1"/>
  <c r="F103"/>
  <c r="D104"/>
  <c r="D149"/>
  <c r="F148"/>
  <c r="D63"/>
  <c r="F62"/>
  <c r="F63"/>
  <c r="D64"/>
  <c r="D150"/>
  <c r="F149"/>
  <c r="D105"/>
  <c r="F104"/>
  <c r="C190"/>
  <c r="D190"/>
  <c r="C191"/>
  <c r="D191" s="1"/>
  <c r="F191" s="1"/>
  <c r="D106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F192"/>
  <c r="D67"/>
  <c r="F66"/>
  <c r="F193"/>
  <c r="F67"/>
  <c r="D68"/>
  <c r="D154"/>
  <c r="F153"/>
  <c r="D109"/>
  <c r="F108"/>
  <c r="C194"/>
  <c r="D194"/>
  <c r="C195"/>
  <c r="D195" s="1"/>
  <c r="F195" s="1"/>
  <c r="D110"/>
  <c r="F109"/>
  <c r="F154"/>
  <c r="D155"/>
  <c r="F194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39" l="1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70" s="1"/>
  <c r="I242"/>
  <c r="H242"/>
  <c r="G242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H241" l="1"/>
  <c r="I241"/>
  <c r="G241"/>
  <c r="E270"/>
  <c r="G239"/>
  <c r="I29"/>
  <c r="J29" s="1"/>
  <c r="H240"/>
  <c r="H239"/>
  <c r="I240"/>
  <c r="G240"/>
  <c r="I239"/>
  <c r="H243"/>
  <c r="I243"/>
  <c r="G243"/>
  <c r="G244"/>
  <c r="I244"/>
  <c r="H244"/>
  <c r="H245"/>
  <c r="G245"/>
  <c r="I245"/>
  <c r="G246"/>
  <c r="H246"/>
  <c r="I246"/>
  <c r="H247"/>
  <c r="I247"/>
  <c r="G247"/>
  <c r="G248"/>
  <c r="I248"/>
  <c r="H248"/>
  <c r="H249"/>
  <c r="G249"/>
  <c r="I249"/>
  <c r="G250"/>
  <c r="H250"/>
  <c r="I250"/>
  <c r="H251"/>
  <c r="I251"/>
  <c r="G251"/>
  <c r="G252"/>
  <c r="I252"/>
  <c r="H252"/>
  <c r="H253"/>
  <c r="G253"/>
  <c r="I253"/>
  <c r="G254"/>
  <c r="H254"/>
  <c r="I254"/>
  <c r="H255"/>
  <c r="I255"/>
  <c r="G255"/>
  <c r="G256"/>
  <c r="I256"/>
  <c r="H256"/>
  <c r="H257"/>
  <c r="G257"/>
  <c r="I257"/>
  <c r="G258"/>
  <c r="H258"/>
  <c r="I258"/>
  <c r="H259"/>
  <c r="I259"/>
  <c r="G259"/>
  <c r="G260"/>
  <c r="I260"/>
  <c r="H260"/>
  <c r="H261"/>
  <c r="G261"/>
  <c r="I261"/>
  <c r="G262"/>
  <c r="H262"/>
  <c r="I262"/>
  <c r="H263"/>
  <c r="I263"/>
  <c r="G263"/>
  <c r="G264"/>
  <c r="I264"/>
  <c r="H264"/>
  <c r="H265"/>
  <c r="G265"/>
  <c r="I265"/>
  <c r="G266"/>
  <c r="H266"/>
  <c r="I266"/>
  <c r="H267"/>
  <c r="I267"/>
  <c r="G267"/>
  <c r="G268"/>
  <c r="I268"/>
  <c r="H268"/>
  <c r="H269"/>
  <c r="G269"/>
  <c r="I269"/>
  <c r="F235"/>
  <c r="H205" s="1"/>
  <c r="I222"/>
  <c r="G215"/>
  <c r="G231"/>
  <c r="H208"/>
  <c r="H212"/>
  <c r="H216"/>
  <c r="H220"/>
  <c r="H224"/>
  <c r="H228"/>
  <c r="H232"/>
  <c r="E235"/>
  <c r="H231"/>
  <c r="H227"/>
  <c r="H223"/>
  <c r="H219"/>
  <c r="I229"/>
  <c r="I221"/>
  <c r="I213"/>
  <c r="I227"/>
  <c r="I219"/>
  <c r="I211"/>
  <c r="I233"/>
  <c r="I225"/>
  <c r="I217"/>
  <c r="I209"/>
  <c r="I231"/>
  <c r="I223"/>
  <c r="I215"/>
  <c r="I207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G270" l="1"/>
  <c r="J30" s="1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00" l="1"/>
  <c r="H200" s="1"/>
  <c r="D31" s="1"/>
  <c r="H270"/>
  <c r="J31" s="1"/>
  <c r="I270"/>
  <c r="J32" s="1"/>
  <c r="G235"/>
  <c r="I235" s="1"/>
  <c r="G32" s="1"/>
  <c r="D30"/>
  <c r="I200"/>
  <c r="D32" s="1"/>
  <c r="U78"/>
  <c r="Q78"/>
  <c r="M78"/>
  <c r="T78"/>
  <c r="P78"/>
  <c r="S78"/>
  <c r="O78"/>
  <c r="I77"/>
  <c r="R78"/>
  <c r="N78"/>
  <c r="H235"/>
  <c r="G31" s="1"/>
  <c r="G30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U118" l="1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F20" l="1"/>
  <c r="G20" s="1"/>
  <c r="I20"/>
  <c r="J20" s="1"/>
  <c r="R40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<sst xmlns="http://schemas.openxmlformats.org/spreadsheetml/2006/main" count="249" uniqueCount="82">
  <si>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</si>
  <si>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</si>
  <si>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</si>
  <si>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</si>
  <si>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</si>
  <si>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</si>
  <si>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</si>
  <si>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</si>
  <si>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</si>
  <si>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</si>
  <si>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</si>
  <si>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</si>
  <si>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</si>
  <si>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</si>
  <si>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</si>
  <si>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</si>
  <si>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</si>
  <si>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</si>
  <si>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</si>
  <si>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</si>
  <si>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</si>
  <si>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</si>
  <si>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</si>
  <si>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</si>
  <si>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</si>
  <si>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</si>
  <si>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</si>
  <si>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</si>
  <si>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</si>
  <si>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</si>
  <si>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</si>
  <si>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</si>
  <si>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</si>
  <si>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</si>
  <si>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</si>
  <si>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</si>
  <si>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</si>
  <si>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</si>
  <si>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</si>
  <si>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</si>
  <si>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</si>
  <si>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</si>
  <si>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</si>
  <si>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</si>
  <si>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</si>
  <si>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</si>
  <si>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</si>
  <si>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</si>
  <si>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</si>
  <si>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</si>
  <si>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</si>
  <si>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</si>
  <si>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</si>
  <si>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</si>
  <si>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</si>
  <si>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</si>
  <si>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</si>
  <si>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</si>
  <si>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</si>
  <si>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</si>
  <si>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</si>
  <si>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</si>
  <si>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</si>
  <si>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</si>
  <si>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</si>
  <si>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</si>
  <si>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</si>
  <si>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</si>
  <si>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</si>
  <si>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</si>
  <si>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</si>
  <si>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</si>
  <si>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</si>
  <si>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</si>
  <si>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</si>
  <si>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</si>
  <si>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</si>
  <si>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</si>
  <si>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OMB13-6</t>
  </si>
  <si>
    <t>Istia d'Ombrone</t>
  </si>
  <si>
    <t>si</t>
  </si>
  <si>
    <t>a secco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</si>
</sst>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266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OMB13-6 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4.225352112676056</c:v>
                </c:pt>
                <c:pt idx="10">
                  <c:v>8.4507042253521121</c:v>
                </c:pt>
                <c:pt idx="11">
                  <c:v>26.760563380281688</c:v>
                </c:pt>
                <c:pt idx="12">
                  <c:v>18.30985915492958</c:v>
                </c:pt>
                <c:pt idx="13">
                  <c:v>9.8591549295774641</c:v>
                </c:pt>
                <c:pt idx="14">
                  <c:v>11.267605633802818</c:v>
                </c:pt>
                <c:pt idx="15">
                  <c:v>4.225352112676056</c:v>
                </c:pt>
                <c:pt idx="16">
                  <c:v>1.4084507042253522</c:v>
                </c:pt>
                <c:pt idx="17">
                  <c:v>1.4084507042253522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1.4084507042253522</c:v>
                </c:pt>
                <c:pt idx="23">
                  <c:v>0</c:v>
                </c:pt>
                <c:pt idx="24">
                  <c:v>0</c:v>
                </c:pt>
                <c:pt idx="25">
                  <c:v>1.4084507042253522</c:v>
                </c:pt>
                <c:pt idx="26">
                  <c:v>0</c:v>
                </c:pt>
                <c:pt idx="27">
                  <c:v>0</c:v>
                </c:pt>
                <c:pt idx="28">
                  <c:v>11.267605633802818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3"/>
          <c:tx>
            <c:v>% Camp. OMB13-6 V</c:v>
          </c:tx>
          <c:spPr>
            <a:solidFill>
              <a:schemeClr val="accent1"/>
            </a:solidFill>
          </c:spPr>
          <c:val>
            <c:numRef>
              <c:f>'Scheda Granulometrica'!$H$125:$H$165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1.4859596587377817</c:v>
                </c:pt>
                <c:pt idx="10">
                  <c:v>6.6952935194078762</c:v>
                </c:pt>
                <c:pt idx="11">
                  <c:v>11.531724956212216</c:v>
                </c:pt>
                <c:pt idx="12">
                  <c:v>13.221085937058591</c:v>
                </c:pt>
                <c:pt idx="13">
                  <c:v>16.842759477936607</c:v>
                </c:pt>
                <c:pt idx="14">
                  <c:v>13.571388214023392</c:v>
                </c:pt>
                <c:pt idx="15">
                  <c:v>9.0965591276343289</c:v>
                </c:pt>
                <c:pt idx="16">
                  <c:v>9.0005085033052712</c:v>
                </c:pt>
                <c:pt idx="17">
                  <c:v>2.0001130007345047</c:v>
                </c:pt>
                <c:pt idx="18">
                  <c:v>1.8645121193287757</c:v>
                </c:pt>
                <c:pt idx="19">
                  <c:v>1.1074071981467879</c:v>
                </c:pt>
                <c:pt idx="20">
                  <c:v>1.2373580428272783</c:v>
                </c:pt>
                <c:pt idx="21">
                  <c:v>2.0905135883383243</c:v>
                </c:pt>
                <c:pt idx="22">
                  <c:v>2.8702186564212666</c:v>
                </c:pt>
                <c:pt idx="23">
                  <c:v>2.6724673710379117</c:v>
                </c:pt>
                <c:pt idx="24">
                  <c:v>1.8136617888016273</c:v>
                </c:pt>
                <c:pt idx="25">
                  <c:v>1.18650771230013</c:v>
                </c:pt>
                <c:pt idx="26">
                  <c:v>0.67800440702864573</c:v>
                </c:pt>
                <c:pt idx="27">
                  <c:v>0.63280411322673602</c:v>
                </c:pt>
                <c:pt idx="28">
                  <c:v>0.4011526074919487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5"/>
          <c:order val="5"/>
          <c:tx>
            <c:v>% Camp.OMB13-6 TOT</c:v>
          </c:tx>
          <c:spPr>
            <a:solidFill>
              <a:srgbClr val="00FF00"/>
            </a:solidFill>
            <a:ln>
              <a:solidFill>
                <a:srgbClr val="00FF00"/>
              </a:solidFill>
            </a:ln>
          </c:spPr>
          <c:val>
            <c:numRef>
              <c:f>'Scheda Granulometrica'!$H$39:$H$79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2.855655885706919</c:v>
                </c:pt>
                <c:pt idx="10">
                  <c:v>7.5729988723799941</c:v>
                </c:pt>
                <c:pt idx="11">
                  <c:v>19.146144168246952</c:v>
                </c:pt>
                <c:pt idx="12">
                  <c:v>15.765472545994086</c:v>
                </c:pt>
                <c:pt idx="13">
                  <c:v>13.350957203757035</c:v>
                </c:pt>
                <c:pt idx="14">
                  <c:v>12.419496923913105</c:v>
                </c:pt>
                <c:pt idx="15">
                  <c:v>6.6609556201551925</c:v>
                </c:pt>
                <c:pt idx="16">
                  <c:v>5.2044796037653116</c:v>
                </c:pt>
                <c:pt idx="17">
                  <c:v>1.7042818524799284</c:v>
                </c:pt>
                <c:pt idx="18">
                  <c:v>0.93225605966438785</c:v>
                </c:pt>
                <c:pt idx="19">
                  <c:v>0.55370359907339395</c:v>
                </c:pt>
                <c:pt idx="20">
                  <c:v>0.61867902141363917</c:v>
                </c:pt>
                <c:pt idx="21">
                  <c:v>1.0452567941691622</c:v>
                </c:pt>
                <c:pt idx="22">
                  <c:v>2.1393346803233095</c:v>
                </c:pt>
                <c:pt idx="23">
                  <c:v>1.3362336855189558</c:v>
                </c:pt>
                <c:pt idx="24">
                  <c:v>0.90683089440081366</c:v>
                </c:pt>
                <c:pt idx="25">
                  <c:v>1.2974792082627411</c:v>
                </c:pt>
                <c:pt idx="26">
                  <c:v>0.33900220351432286</c:v>
                </c:pt>
                <c:pt idx="27">
                  <c:v>0.31640205661336801</c:v>
                </c:pt>
                <c:pt idx="28">
                  <c:v>5.834379120647383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axId val="127383040"/>
        <c:axId val="127394560"/>
      </c:barChart>
      <c:lineChart>
        <c:grouping val="standard"/>
        <c:ser>
          <c:idx val="3"/>
          <c:order val="1"/>
          <c:tx>
            <c:v>Armour layer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95.774647887323951</c:v>
                </c:pt>
                <c:pt idx="11">
                  <c:v>87.323943661971839</c:v>
                </c:pt>
                <c:pt idx="12">
                  <c:v>60.563380281690144</c:v>
                </c:pt>
                <c:pt idx="13">
                  <c:v>42.253521126760567</c:v>
                </c:pt>
                <c:pt idx="14">
                  <c:v>32.394366197183103</c:v>
                </c:pt>
                <c:pt idx="15">
                  <c:v>21.126760563380284</c:v>
                </c:pt>
                <c:pt idx="16">
                  <c:v>16.901408450704228</c:v>
                </c:pt>
                <c:pt idx="17">
                  <c:v>15.492957746478874</c:v>
                </c:pt>
                <c:pt idx="18">
                  <c:v>14.084507042253522</c:v>
                </c:pt>
                <c:pt idx="19">
                  <c:v>14.084507042253522</c:v>
                </c:pt>
                <c:pt idx="20">
                  <c:v>14.084507042253522</c:v>
                </c:pt>
                <c:pt idx="21">
                  <c:v>14.084507042253522</c:v>
                </c:pt>
                <c:pt idx="22">
                  <c:v>14.084507042253522</c:v>
                </c:pt>
                <c:pt idx="23">
                  <c:v>12.67605633802817</c:v>
                </c:pt>
                <c:pt idx="24">
                  <c:v>12.67605633802817</c:v>
                </c:pt>
                <c:pt idx="25">
                  <c:v>12.67605633802817</c:v>
                </c:pt>
                <c:pt idx="26">
                  <c:v>11.267605633802818</c:v>
                </c:pt>
                <c:pt idx="27">
                  <c:v>11.267605633802818</c:v>
                </c:pt>
                <c:pt idx="28">
                  <c:v>11.267605633802818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0"/>
          <c:order val="2"/>
          <c:tx>
            <c:v>Sublayer</c:v>
          </c:tx>
          <c:val>
            <c:numRef>
              <c:f>'Scheda Granulometrica'!$I$125:$I$165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98.514040341262216</c:v>
                </c:pt>
                <c:pt idx="11">
                  <c:v>91.818746821854347</c:v>
                </c:pt>
                <c:pt idx="12">
                  <c:v>80.287021865642132</c:v>
                </c:pt>
                <c:pt idx="13">
                  <c:v>67.065935928583542</c:v>
                </c:pt>
                <c:pt idx="14">
                  <c:v>50.223176450646932</c:v>
                </c:pt>
                <c:pt idx="15">
                  <c:v>36.651788236623538</c:v>
                </c:pt>
                <c:pt idx="16">
                  <c:v>27.555229108989209</c:v>
                </c:pt>
                <c:pt idx="17">
                  <c:v>18.554720605683936</c:v>
                </c:pt>
                <c:pt idx="18">
                  <c:v>16.554607604949432</c:v>
                </c:pt>
                <c:pt idx="19">
                  <c:v>14.690095485620656</c:v>
                </c:pt>
                <c:pt idx="20">
                  <c:v>13.582688287473868</c:v>
                </c:pt>
                <c:pt idx="21">
                  <c:v>12.34533024464659</c:v>
                </c:pt>
                <c:pt idx="22">
                  <c:v>10.254816656308266</c:v>
                </c:pt>
                <c:pt idx="23">
                  <c:v>7.3845979998869993</c:v>
                </c:pt>
                <c:pt idx="24">
                  <c:v>4.7121306288490876</c:v>
                </c:pt>
                <c:pt idx="25">
                  <c:v>2.8984688400474603</c:v>
                </c:pt>
                <c:pt idx="26">
                  <c:v>1.7119611277473303</c:v>
                </c:pt>
                <c:pt idx="27">
                  <c:v>1.0339567207186846</c:v>
                </c:pt>
                <c:pt idx="28">
                  <c:v>0.4011526074919487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4"/>
          <c:order val="4"/>
          <c:tx>
            <c:v>Totale</c:v>
          </c:tx>
          <c:spPr>
            <a:ln>
              <a:solidFill>
                <a:srgbClr val="00FF00"/>
              </a:solidFill>
            </a:ln>
          </c:spPr>
          <c:marker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val>
            <c:numRef>
              <c:f>'Scheda Granulometrica'!$I$39:$I$79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97.144344114293077</c:v>
                </c:pt>
                <c:pt idx="11">
                  <c:v>89.571345241913079</c:v>
                </c:pt>
                <c:pt idx="12">
                  <c:v>70.42520107366613</c:v>
                </c:pt>
                <c:pt idx="13">
                  <c:v>54.659728527672044</c:v>
                </c:pt>
                <c:pt idx="14">
                  <c:v>41.30877132391501</c:v>
                </c:pt>
                <c:pt idx="15">
                  <c:v>28.889274400001906</c:v>
                </c:pt>
                <c:pt idx="16">
                  <c:v>22.228318779846713</c:v>
                </c:pt>
                <c:pt idx="17">
                  <c:v>17.023839176081403</c:v>
                </c:pt>
                <c:pt idx="18">
                  <c:v>15.319557323601476</c:v>
                </c:pt>
                <c:pt idx="19">
                  <c:v>14.387301263937088</c:v>
                </c:pt>
                <c:pt idx="20">
                  <c:v>13.833597664863694</c:v>
                </c:pt>
                <c:pt idx="21">
                  <c:v>13.214918643450055</c:v>
                </c:pt>
                <c:pt idx="22">
                  <c:v>12.169661849280892</c:v>
                </c:pt>
                <c:pt idx="23">
                  <c:v>10.030327168957584</c:v>
                </c:pt>
                <c:pt idx="24">
                  <c:v>8.6940934834386283</c:v>
                </c:pt>
                <c:pt idx="25">
                  <c:v>7.7872625890378151</c:v>
                </c:pt>
                <c:pt idx="26">
                  <c:v>6.4897833807750738</c:v>
                </c:pt>
                <c:pt idx="27">
                  <c:v>6.1507811772607512</c:v>
                </c:pt>
                <c:pt idx="28">
                  <c:v>5.834379120647383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127383040"/>
        <c:axId val="127394560"/>
      </c:lineChart>
      <c:catAx>
        <c:axId val="127383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45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7394560"/>
        <c:crosses val="autoZero"/>
        <c:auto val="1"/>
        <c:lblAlgn val="ctr"/>
        <c:lblOffset val="100"/>
        <c:tickLblSkip val="1"/>
        <c:tickMarkSkip val="1"/>
      </c:catAx>
      <c:valAx>
        <c:axId val="127394560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37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7383040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923"/>
          <c:y val="6.7651585924640822E-2"/>
          <c:w val="0.2617718028266115"/>
          <c:h val="0.3192227412251436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workbookViewId="0">
      <selection activeCell="L15" sqref="L15"/>
    </sheetView>
  </sheetViews>
  <sheetFormatPr defaultRowHeight="12.75"/>
  <cols>
    <col min="7" max="7" width="9.140625" style="1"/>
    <col min="10" max="10" width="9.140625" style="14"/>
    <col min="13" max="21" width="9.140625" hidden="1" customWidth="1"/>
  </cols>
  <sheetData>
    <row r="1" spans="1:24" ht="15.75">
      <c r="A1" s="26"/>
      <c r="B1" s="82" t="s">
        <v>76</v>
      </c>
      <c r="C1" s="83"/>
      <c r="D1" s="83"/>
      <c r="E1" s="83"/>
      <c r="F1" s="83"/>
      <c r="G1" s="83"/>
      <c r="H1" s="83"/>
      <c r="I1" s="83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4" t="s">
        <v>24</v>
      </c>
      <c r="C3" s="85"/>
      <c r="D3" s="86" t="s">
        <v>78</v>
      </c>
      <c r="E3" s="86"/>
      <c r="F3" s="86"/>
      <c r="G3" s="86"/>
      <c r="H3" s="86"/>
      <c r="I3" s="8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4" t="s">
        <v>26</v>
      </c>
      <c r="C4" s="85"/>
      <c r="D4" s="87">
        <v>41461</v>
      </c>
      <c r="E4" s="88"/>
      <c r="F4" s="88"/>
      <c r="G4" s="88"/>
      <c r="H4" s="88"/>
      <c r="I4" s="8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89" t="s">
        <v>25</v>
      </c>
      <c r="C5" s="90"/>
      <c r="D5" s="91" t="s">
        <v>79</v>
      </c>
      <c r="E5" s="92"/>
      <c r="F5" s="92"/>
      <c r="G5" s="92"/>
      <c r="H5" s="92"/>
      <c r="I5" s="93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0"/>
      <c r="C6" s="90"/>
      <c r="D6" s="94"/>
      <c r="E6" s="95"/>
      <c r="F6" s="95"/>
      <c r="G6" s="95"/>
      <c r="H6" s="95"/>
      <c r="I6" s="96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0"/>
      <c r="C7" s="90"/>
      <c r="D7" s="94"/>
      <c r="E7" s="95"/>
      <c r="F7" s="95"/>
      <c r="G7" s="95"/>
      <c r="H7" s="95"/>
      <c r="I7" s="9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0"/>
      <c r="C8" s="90"/>
      <c r="D8" s="97"/>
      <c r="E8" s="98"/>
      <c r="F8" s="98"/>
      <c r="G8" s="98"/>
      <c r="H8" s="98"/>
      <c r="I8" s="99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100" t="s">
        <v>55</v>
      </c>
      <c r="C9" s="100"/>
      <c r="D9" s="100"/>
      <c r="E9" s="100"/>
      <c r="F9" s="100"/>
      <c r="G9" s="100"/>
      <c r="H9" s="100"/>
      <c r="I9" s="10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4" t="s">
        <v>28</v>
      </c>
      <c r="C10" s="85"/>
      <c r="D10" s="85"/>
      <c r="E10" s="88" t="s">
        <v>77</v>
      </c>
      <c r="F10" s="88"/>
      <c r="G10" s="88"/>
      <c r="H10" s="88"/>
      <c r="I10" s="8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4" t="s">
        <v>27</v>
      </c>
      <c r="C11" s="85"/>
      <c r="D11" s="85"/>
      <c r="E11" s="77"/>
      <c r="F11" s="84" t="s">
        <v>29</v>
      </c>
      <c r="G11" s="85"/>
      <c r="H11" s="8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85" t="s">
        <v>30</v>
      </c>
      <c r="C12" s="85"/>
      <c r="D12" s="85"/>
      <c r="E12" s="88">
        <v>71</v>
      </c>
      <c r="F12" s="88"/>
      <c r="G12" s="88"/>
      <c r="H12" s="88"/>
      <c r="I12" s="8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101" t="s">
        <v>54</v>
      </c>
      <c r="C13" s="101"/>
      <c r="D13" s="101"/>
      <c r="E13" s="101"/>
      <c r="F13" s="101"/>
      <c r="G13" s="101"/>
      <c r="H13" s="101"/>
      <c r="I13" s="10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85" t="s">
        <v>31</v>
      </c>
      <c r="C14" s="85"/>
      <c r="D14" s="85"/>
      <c r="E14" s="77">
        <v>35398</v>
      </c>
      <c r="F14" s="85" t="s">
        <v>34</v>
      </c>
      <c r="G14" s="85"/>
      <c r="H14" s="85"/>
      <c r="I14" s="77" t="s">
        <v>81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2" t="s">
        <v>33</v>
      </c>
      <c r="C15" s="85"/>
      <c r="D15" s="85"/>
      <c r="E15" s="77">
        <v>-5.5</v>
      </c>
      <c r="F15" s="85" t="s">
        <v>35</v>
      </c>
      <c r="G15" s="85"/>
      <c r="H15" s="8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80</v>
      </c>
      <c r="D16" s="103"/>
      <c r="E16" s="103"/>
      <c r="F16" s="85" t="s">
        <v>36</v>
      </c>
      <c r="G16" s="85"/>
      <c r="H16" s="8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4" t="s">
        <v>58</v>
      </c>
      <c r="C18" s="105"/>
      <c r="D18" s="106"/>
      <c r="E18" s="100" t="s">
        <v>56</v>
      </c>
      <c r="F18" s="100"/>
      <c r="G18" s="107"/>
      <c r="H18" s="101" t="s">
        <v>57</v>
      </c>
      <c r="I18" s="108"/>
      <c r="J18" s="109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>
        <f>U80</f>
        <v>1.0113480034541285</v>
      </c>
      <c r="D20" s="58">
        <f>2^(-C20)</f>
        <v>0.49608250907051998</v>
      </c>
      <c r="E20" s="51" t="s">
        <v>59</v>
      </c>
      <c r="F20" s="55">
        <f>U123</f>
        <v>3.5562499999999999</v>
      </c>
      <c r="G20" s="58">
        <f>2^(-F20)</f>
        <v>8.5008446157773851E-2</v>
      </c>
      <c r="H20" s="51" t="s">
        <v>59</v>
      </c>
      <c r="I20" s="55">
        <f>U166</f>
        <v>0.54438976377952764</v>
      </c>
      <c r="J20" s="79">
        <f>2^(-I20)</f>
        <v>0.68568137307697052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>
        <f>T80</f>
        <v>-1.6996273900964214</v>
      </c>
      <c r="D21" s="58">
        <f t="shared" ref="D21:D29" si="0">2^(-C21)</f>
        <v>3.2481705606880071</v>
      </c>
      <c r="E21" s="51" t="s">
        <v>60</v>
      </c>
      <c r="F21" s="55">
        <f>T123</f>
        <v>-2.1799999999999997</v>
      </c>
      <c r="G21" s="58">
        <f>2^(-F21)</f>
        <v>4.5315355411831932</v>
      </c>
      <c r="H21" s="51" t="s">
        <v>60</v>
      </c>
      <c r="I21" s="55">
        <f>T166</f>
        <v>-1.3512727272727274</v>
      </c>
      <c r="J21" s="79">
        <f t="shared" ref="J21:J29" si="1">2^(-I21)</f>
        <v>2.5513710493125838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>
        <f>S80</f>
        <v>-2.7080543226985734</v>
      </c>
      <c r="D22" s="58">
        <f t="shared" si="0"/>
        <v>6.5343979680210387</v>
      </c>
      <c r="E22" s="51" t="s">
        <v>61</v>
      </c>
      <c r="F22" s="55">
        <f>S123</f>
        <v>-3.171875</v>
      </c>
      <c r="G22" s="58">
        <f t="shared" ref="G22:G29" si="2">2^(-F22)</f>
        <v>9.0121729488659366</v>
      </c>
      <c r="H22" s="51" t="s">
        <v>61</v>
      </c>
      <c r="I22" s="55">
        <f>S166</f>
        <v>-2.3580508474576272</v>
      </c>
      <c r="J22" s="79">
        <f t="shared" si="1"/>
        <v>5.1267723853798559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>
        <f>R80</f>
        <v>-3.2460134109068544</v>
      </c>
      <c r="D23" s="58">
        <f t="shared" si="0"/>
        <v>9.4874041872469839</v>
      </c>
      <c r="E23" s="51" t="s">
        <v>75</v>
      </c>
      <c r="F23" s="55">
        <f>R123</f>
        <v>-3.6321428571428571</v>
      </c>
      <c r="G23" s="58">
        <f t="shared" si="2"/>
        <v>12.398922588595481</v>
      </c>
      <c r="H23" s="51" t="s">
        <v>75</v>
      </c>
      <c r="I23" s="55">
        <f>R166</f>
        <v>-2.9092080745341615</v>
      </c>
      <c r="J23" s="79">
        <f t="shared" si="1"/>
        <v>7.5120573364573957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>
        <f>Q80</f>
        <v>-3.4473098092485919</v>
      </c>
      <c r="D24" s="58">
        <f t="shared" si="0"/>
        <v>10.907963019913383</v>
      </c>
      <c r="E24" s="51" t="s">
        <v>62</v>
      </c>
      <c r="F24" s="55">
        <f>Q123</f>
        <v>-3.8857142857142857</v>
      </c>
      <c r="G24" s="58">
        <f t="shared" si="2"/>
        <v>14.781433523840807</v>
      </c>
      <c r="H24" s="51" t="s">
        <v>62</v>
      </c>
      <c r="I24" s="55">
        <f>Q166</f>
        <v>-3.1233555370524564</v>
      </c>
      <c r="J24" s="79">
        <f t="shared" si="1"/>
        <v>8.7141233623478822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>
        <f>P80</f>
        <v>-3.8254908447178315</v>
      </c>
      <c r="D25" s="58">
        <f t="shared" si="0"/>
        <v>14.177102927357913</v>
      </c>
      <c r="E25" s="51" t="s">
        <v>63</v>
      </c>
      <c r="F25" s="55">
        <f>P123</f>
        <v>-4.2115384615384617</v>
      </c>
      <c r="G25" s="58">
        <f t="shared" si="2"/>
        <v>18.52675698047593</v>
      </c>
      <c r="H25" s="51" t="s">
        <v>63</v>
      </c>
      <c r="I25" s="55">
        <f>P166</f>
        <v>-3.4917776852622815</v>
      </c>
      <c r="J25" s="79">
        <f t="shared" si="1"/>
        <v>11.249411966970262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>
        <f>O80</f>
        <v>-4.6194705024189933</v>
      </c>
      <c r="D26" s="58">
        <f t="shared" si="0"/>
        <v>24.580979539735761</v>
      </c>
      <c r="E26" s="51" t="s">
        <v>64</v>
      </c>
      <c r="F26" s="55">
        <f>O123</f>
        <v>-4.7697368421052628</v>
      </c>
      <c r="G26" s="58">
        <f t="shared" si="2"/>
        <v>27.279340135958986</v>
      </c>
      <c r="H26" s="51" t="s">
        <v>64</v>
      </c>
      <c r="I26" s="55">
        <f>O166</f>
        <v>-4.3000534188034187</v>
      </c>
      <c r="J26" s="79">
        <f t="shared" si="1"/>
        <v>19.699039998200675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>
        <f>N80</f>
        <v>-4.8545047714841481</v>
      </c>
      <c r="D27" s="58">
        <f t="shared" si="0"/>
        <v>28.930207613447145</v>
      </c>
      <c r="E27" s="51" t="s">
        <v>65</v>
      </c>
      <c r="F27" s="55">
        <f>N123</f>
        <v>-4.9378947368421056</v>
      </c>
      <c r="G27" s="58">
        <f t="shared" si="2"/>
        <v>30.651690466501613</v>
      </c>
      <c r="H27" s="51" t="s">
        <v>65</v>
      </c>
      <c r="I27" s="55">
        <f>N166</f>
        <v>-4.6609897109260165</v>
      </c>
      <c r="J27" s="79">
        <f t="shared" si="1"/>
        <v>25.298671304540527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>
        <f>M80</f>
        <v>-5.0283015199995802</v>
      </c>
      <c r="D28" s="58">
        <f t="shared" si="0"/>
        <v>32.633945564057051</v>
      </c>
      <c r="E28" s="51" t="s">
        <v>66</v>
      </c>
      <c r="F28" s="55">
        <f>M123</f>
        <v>-5.1583333333333332</v>
      </c>
      <c r="G28" s="58">
        <f t="shared" si="2"/>
        <v>35.711908564167146</v>
      </c>
      <c r="H28" s="51" t="s">
        <v>66</v>
      </c>
      <c r="I28" s="55">
        <f>M166</f>
        <v>-4.9211415972562467</v>
      </c>
      <c r="J28" s="79">
        <f t="shared" si="1"/>
        <v>30.297809715168992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>
        <f>F200</f>
        <v>-3.074187568486801</v>
      </c>
      <c r="D29" s="58">
        <f t="shared" si="0"/>
        <v>8.4221441510850763</v>
      </c>
      <c r="E29" s="51" t="s">
        <v>74</v>
      </c>
      <c r="F29" s="69">
        <f>F235</f>
        <v>-3.1795774647887325</v>
      </c>
      <c r="G29" s="58">
        <f t="shared" si="2"/>
        <v>9.0604170870205998</v>
      </c>
      <c r="H29" s="51" t="s">
        <v>74</v>
      </c>
      <c r="I29" s="69">
        <f>F270</f>
        <v>-2.968797672184869</v>
      </c>
      <c r="J29" s="79">
        <f t="shared" si="1"/>
        <v>7.8288351872089983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0" t="s">
        <v>67</v>
      </c>
      <c r="C30" s="107"/>
      <c r="D30" s="57">
        <f>G200</f>
        <v>2.4044992405515879</v>
      </c>
      <c r="E30" s="110" t="s">
        <v>67</v>
      </c>
      <c r="F30" s="107"/>
      <c r="G30" s="57">
        <f>G235</f>
        <v>2.7633106479288485</v>
      </c>
      <c r="H30" s="110" t="s">
        <v>67</v>
      </c>
      <c r="I30" s="107"/>
      <c r="J30" s="70">
        <f>G270</f>
        <v>1.9761410370174266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0" t="s">
        <v>68</v>
      </c>
      <c r="C31" s="107"/>
      <c r="D31" s="57">
        <f>H200</f>
        <v>1.6874586367205822</v>
      </c>
      <c r="E31" s="110" t="s">
        <v>68</v>
      </c>
      <c r="F31" s="107"/>
      <c r="G31" s="57">
        <f>H235</f>
        <v>1.7967061875070107</v>
      </c>
      <c r="H31" s="110" t="s">
        <v>68</v>
      </c>
      <c r="I31" s="107"/>
      <c r="J31" s="57">
        <f>H270</f>
        <v>1.3199534506827155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0" t="s">
        <v>69</v>
      </c>
      <c r="C32" s="107"/>
      <c r="D32" s="57">
        <f>I200</f>
        <v>4.9986643953108967</v>
      </c>
      <c r="E32" s="110" t="s">
        <v>69</v>
      </c>
      <c r="F32" s="107"/>
      <c r="G32" s="57">
        <f>I235</f>
        <v>4.8151768228277865</v>
      </c>
      <c r="H32" s="110" t="s">
        <v>69</v>
      </c>
      <c r="I32" s="107"/>
      <c r="J32" s="57">
        <f>I270</f>
        <v>4.2191697493837106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4" t="s">
        <v>70</v>
      </c>
      <c r="C33" s="111"/>
      <c r="D33" s="71">
        <f>SUM(H39:H57)</f>
        <v>85.612698736062896</v>
      </c>
      <c r="E33" s="84" t="s">
        <v>70</v>
      </c>
      <c r="F33" s="111"/>
      <c r="G33" s="71">
        <f>SUM(H82:H100)</f>
        <v>85.915492957746494</v>
      </c>
      <c r="H33" s="84" t="s">
        <v>70</v>
      </c>
      <c r="I33" s="111"/>
      <c r="J33" s="71">
        <f>SUM(H125:H143)</f>
        <v>85.30990451437934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4" t="s">
        <v>71</v>
      </c>
      <c r="C34" s="111"/>
      <c r="D34" s="72">
        <f>SUM(H58:H67)</f>
        <v>14.38730126393709</v>
      </c>
      <c r="E34" s="84" t="s">
        <v>71</v>
      </c>
      <c r="F34" s="111"/>
      <c r="G34" s="72">
        <f>SUM(H101:H110)</f>
        <v>14.084507042253522</v>
      </c>
      <c r="H34" s="84" t="s">
        <v>71</v>
      </c>
      <c r="I34" s="111"/>
      <c r="J34" s="72">
        <f>SUM(H144:H153)</f>
        <v>14.690095485620656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4" t="s">
        <v>72</v>
      </c>
      <c r="C35" s="111"/>
      <c r="D35" s="72">
        <f>SUM(H68:H75)/100</f>
        <v>0</v>
      </c>
      <c r="E35" s="84" t="s">
        <v>72</v>
      </c>
      <c r="F35" s="111"/>
      <c r="G35" s="72">
        <f>SUM(H112:H119)/100</f>
        <v>0</v>
      </c>
      <c r="H35" s="84" t="s">
        <v>72</v>
      </c>
      <c r="I35" s="111"/>
      <c r="J35" s="72">
        <f>SUM(H154:H161)/100</f>
        <v>0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4" t="s">
        <v>73</v>
      </c>
      <c r="C36" s="111"/>
      <c r="D36" s="72">
        <f>SUM(H76:H79)/100</f>
        <v>0</v>
      </c>
      <c r="E36" s="84" t="s">
        <v>73</v>
      </c>
      <c r="F36" s="111"/>
      <c r="G36" s="72">
        <f>SUM(H119:H122)/100</f>
        <v>0</v>
      </c>
      <c r="H36" s="84" t="s">
        <v>73</v>
      </c>
      <c r="I36" s="111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104" t="s">
        <v>23</v>
      </c>
      <c r="C38" s="112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13" t="s">
        <v>37</v>
      </c>
      <c r="C39" s="107"/>
      <c r="D39" s="18">
        <v>-10</v>
      </c>
      <c r="E39" s="7">
        <v>0</v>
      </c>
      <c r="F39" s="11">
        <f t="shared" ref="F39:F79" si="3">2^(-D39)</f>
        <v>1024</v>
      </c>
      <c r="G39" s="8">
        <f t="shared" ref="G39:G79" si="4">H39/100</f>
        <v>0</v>
      </c>
      <c r="H39" s="8">
        <f t="shared" ref="H39:H79" si="5">(H82+H125)/2</f>
        <v>0</v>
      </c>
      <c r="I39" s="8">
        <f t="shared" ref="I39:I79" si="6">I40+H39</f>
        <v>100</v>
      </c>
      <c r="J39" s="27"/>
      <c r="K39" s="26"/>
      <c r="L39" s="26"/>
      <c r="M39" s="46" t="str">
        <f>IF(AND(I39&gt;=90,I40&lt;90),D39-0.5-(I39-90)*(-0.5/(I39-I40)),"")</f>
        <v/>
      </c>
      <c r="N39" s="46" t="str">
        <f>IF(AND(I39&gt;=84,I40&lt;84),D39-0.5-(I39-84)*(-0.5/(I39-I40)),"")</f>
        <v/>
      </c>
      <c r="O39" s="46" t="str">
        <f>IF(AND(I39&gt;=75,I40&lt;75),D39-0.5-(I39-75)*(-0.5/(I39-I40)),"")</f>
        <v/>
      </c>
      <c r="P39" s="46" t="str">
        <f>IF(AND(I39&gt;=50,I40&lt;50),D39-0.5-(I39-50)*(-0.5/(I39-I40)),"")</f>
        <v/>
      </c>
      <c r="Q39" s="46" t="str">
        <f>IF(AND(I39&gt;=40,I40&lt;40),D39-0.5-(I39-40)*(-0.5/(I39-I40)),"")</f>
        <v/>
      </c>
      <c r="R39" s="46" t="str">
        <f>IF(AND(I39&gt;=35,I40&lt;35),D39-0.5-(I39-35)*(-0.5/(I39-I40)),"")</f>
        <v/>
      </c>
      <c r="S39" s="46" t="str">
        <f>IF(AND(I39&gt;=25,I40&lt;25),D39-0.5-(I39-25)*(-0.5/(I39-I40)),"")</f>
        <v/>
      </c>
      <c r="T39" s="46" t="str">
        <f>IF(AND(I39&gt;=16,I40&lt;16),D39-0.5-(I39-16)*(-0.5/(I39-I40)),"")</f>
        <v/>
      </c>
      <c r="U39" s="46" t="str">
        <f>IF(AND(I39&gt;=10,I40&lt;10),D39-0.5-(I39-10)*(-0.5/(I39-I40)),"")</f>
        <v/>
      </c>
      <c r="V39" s="26"/>
      <c r="W39" s="26"/>
      <c r="X39" s="26"/>
    </row>
    <row r="40" spans="1:24">
      <c r="A40" s="26"/>
      <c r="B40" s="113" t="s">
        <v>42</v>
      </c>
      <c r="C40" s="107"/>
      <c r="D40" s="19">
        <v>-9.5</v>
      </c>
      <c r="E40" s="7">
        <v>0</v>
      </c>
      <c r="F40" s="3">
        <f t="shared" si="3"/>
        <v>724.0773439350246</v>
      </c>
      <c r="G40" s="8">
        <f t="shared" si="4"/>
        <v>0</v>
      </c>
      <c r="H40" s="8">
        <f t="shared" si="5"/>
        <v>0</v>
      </c>
      <c r="I40" s="8">
        <f t="shared" si="6"/>
        <v>100</v>
      </c>
      <c r="J40" s="27"/>
      <c r="K40" s="26"/>
      <c r="L40" s="26"/>
      <c r="M40" s="46" t="str">
        <f t="shared" ref="M40:M79" si="7">IF(AND(I40&gt;=90,I41&lt;90),D40-0.5-(I40-90)*(-0.5/(I40-I41)),"")</f>
        <v/>
      </c>
      <c r="N40" s="46" t="str">
        <f t="shared" ref="N40:N79" si="8">IF(AND(I40&gt;=84,I41&lt;84),D40-0.5-(I40-84)*(-0.5/(I40-I41)),"")</f>
        <v/>
      </c>
      <c r="O40" s="46" t="str">
        <f t="shared" ref="O40:O79" si="9">IF(AND(I40&gt;=75,I41&lt;75),D40-0.5-(I40-75)*(-0.5/(I40-I41)),"")</f>
        <v/>
      </c>
      <c r="P40" s="46" t="str">
        <f t="shared" ref="P40:P79" si="10">IF(AND(I40&gt;=50,I41&lt;50),D40-0.5-(I40-50)*(-0.5/(I40-I41)),"")</f>
        <v/>
      </c>
      <c r="Q40" s="46" t="str">
        <f t="shared" ref="Q40:Q79" si="11">IF(AND(I40&gt;=40,I41&lt;40),D40-0.5-(I40-40)*(-0.5/(I40-I41)),"")</f>
        <v/>
      </c>
      <c r="R40" s="46" t="str">
        <f t="shared" ref="R40:R79" si="12">IF(AND(I40&gt;=35,I41&lt;35),D40-0.5-(I40-35)*(-0.5/(I40-I41)),"")</f>
        <v/>
      </c>
      <c r="S40" s="46" t="str">
        <f t="shared" ref="S40:S79" si="13">IF(AND(I40&gt;=25,I41&lt;25),D40-0.5-(I40-25)*(-0.5/(I40-I41)),"")</f>
        <v/>
      </c>
      <c r="T40" s="46" t="str">
        <f t="shared" ref="T40:T79" si="14">IF(AND(I40&gt;=16,I41&lt;16),D40-0.5-(I40-16)*(-0.5/(I40-I41)),"")</f>
        <v/>
      </c>
      <c r="U40" s="46" t="str">
        <f t="shared" ref="U40:U79" si="15">IF(AND(I40&gt;=10,I41&lt;10),D40-0.5-(I40-10)*(-0.5/(I40-I41)),"")</f>
        <v/>
      </c>
      <c r="V40" s="26"/>
      <c r="W40" s="26"/>
      <c r="X40" s="26"/>
    </row>
    <row r="41" spans="1:24">
      <c r="A41" s="26"/>
      <c r="B41" s="113" t="s">
        <v>42</v>
      </c>
      <c r="C41" s="107"/>
      <c r="D41" s="20">
        <v>-9</v>
      </c>
      <c r="E41" s="7">
        <v>0</v>
      </c>
      <c r="F41" s="11">
        <f t="shared" si="3"/>
        <v>512</v>
      </c>
      <c r="G41" s="8">
        <f t="shared" si="4"/>
        <v>0</v>
      </c>
      <c r="H41" s="8">
        <f t="shared" si="5"/>
        <v>0</v>
      </c>
      <c r="I41" s="8">
        <f t="shared" si="6"/>
        <v>100</v>
      </c>
      <c r="J41" s="27"/>
      <c r="K41" s="26"/>
      <c r="L41" s="26"/>
      <c r="M41" s="46" t="str">
        <f t="shared" si="7"/>
        <v/>
      </c>
      <c r="N41" s="46" t="str">
        <f t="shared" si="8"/>
        <v/>
      </c>
      <c r="O41" s="46" t="str">
        <f t="shared" si="9"/>
        <v/>
      </c>
      <c r="P41" s="46" t="str">
        <f t="shared" si="10"/>
        <v/>
      </c>
      <c r="Q41" s="46" t="str">
        <f t="shared" si="11"/>
        <v/>
      </c>
      <c r="R41" s="46" t="str">
        <f t="shared" si="12"/>
        <v/>
      </c>
      <c r="S41" s="46" t="str">
        <f t="shared" si="13"/>
        <v/>
      </c>
      <c r="T41" s="46" t="str">
        <f t="shared" si="14"/>
        <v/>
      </c>
      <c r="U41" s="46" t="str">
        <f t="shared" si="15"/>
        <v/>
      </c>
      <c r="V41" s="26"/>
      <c r="W41" s="26"/>
      <c r="X41" s="26"/>
    </row>
    <row r="42" spans="1:24">
      <c r="A42" s="26"/>
      <c r="B42" s="113" t="s">
        <v>38</v>
      </c>
      <c r="C42" s="107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>
        <f t="shared" si="4"/>
        <v>0</v>
      </c>
      <c r="H42" s="8">
        <f t="shared" si="5"/>
        <v>0</v>
      </c>
      <c r="I42" s="8">
        <f t="shared" si="6"/>
        <v>100</v>
      </c>
      <c r="J42" s="27"/>
      <c r="K42" s="26"/>
      <c r="L42" s="26"/>
      <c r="M42" s="46" t="str">
        <f t="shared" si="7"/>
        <v/>
      </c>
      <c r="N42" s="46" t="str">
        <f t="shared" si="8"/>
        <v/>
      </c>
      <c r="O42" s="46" t="str">
        <f t="shared" si="9"/>
        <v/>
      </c>
      <c r="P42" s="46" t="str">
        <f t="shared" si="10"/>
        <v/>
      </c>
      <c r="Q42" s="46" t="str">
        <f t="shared" si="11"/>
        <v/>
      </c>
      <c r="R42" s="46" t="str">
        <f t="shared" si="12"/>
        <v/>
      </c>
      <c r="S42" s="46" t="str">
        <f t="shared" si="13"/>
        <v/>
      </c>
      <c r="T42" s="46" t="str">
        <f t="shared" si="14"/>
        <v/>
      </c>
      <c r="U42" s="46" t="str">
        <f t="shared" si="15"/>
        <v/>
      </c>
      <c r="V42" s="26"/>
      <c r="W42" s="26"/>
      <c r="X42" s="26"/>
    </row>
    <row r="43" spans="1:24">
      <c r="A43" s="26"/>
      <c r="B43" s="113" t="s">
        <v>38</v>
      </c>
      <c r="C43" s="107"/>
      <c r="D43" s="20">
        <f t="shared" si="16"/>
        <v>-8</v>
      </c>
      <c r="E43" s="7">
        <v>0</v>
      </c>
      <c r="F43" s="11">
        <f t="shared" si="3"/>
        <v>256</v>
      </c>
      <c r="G43" s="8">
        <f t="shared" si="4"/>
        <v>0</v>
      </c>
      <c r="H43" s="8">
        <f t="shared" si="5"/>
        <v>0</v>
      </c>
      <c r="I43" s="8">
        <f t="shared" si="6"/>
        <v>100</v>
      </c>
      <c r="J43" s="27"/>
      <c r="K43" s="26"/>
      <c r="L43" s="26"/>
      <c r="M43" s="46" t="str">
        <f t="shared" si="7"/>
        <v/>
      </c>
      <c r="N43" s="46" t="str">
        <f t="shared" si="8"/>
        <v/>
      </c>
      <c r="O43" s="46" t="str">
        <f t="shared" si="9"/>
        <v/>
      </c>
      <c r="P43" s="46" t="str">
        <f t="shared" si="10"/>
        <v/>
      </c>
      <c r="Q43" s="46" t="str">
        <f t="shared" si="11"/>
        <v/>
      </c>
      <c r="R43" s="46" t="str">
        <f t="shared" si="12"/>
        <v/>
      </c>
      <c r="S43" s="46" t="str">
        <f t="shared" si="13"/>
        <v/>
      </c>
      <c r="T43" s="46" t="str">
        <f t="shared" si="14"/>
        <v/>
      </c>
      <c r="U43" s="46" t="str">
        <f t="shared" si="15"/>
        <v/>
      </c>
      <c r="V43" s="26"/>
      <c r="W43" s="26"/>
      <c r="X43" s="26"/>
    </row>
    <row r="44" spans="1:24">
      <c r="A44" s="26"/>
      <c r="B44" s="113" t="s">
        <v>41</v>
      </c>
      <c r="C44" s="107"/>
      <c r="D44" s="20">
        <f t="shared" si="16"/>
        <v>-7.5</v>
      </c>
      <c r="E44" s="7">
        <v>0</v>
      </c>
      <c r="F44" s="11">
        <f t="shared" si="3"/>
        <v>181.01933598375612</v>
      </c>
      <c r="G44" s="8">
        <f t="shared" si="4"/>
        <v>0</v>
      </c>
      <c r="H44" s="8">
        <f t="shared" si="5"/>
        <v>0</v>
      </c>
      <c r="I44" s="8">
        <f t="shared" si="6"/>
        <v>100</v>
      </c>
      <c r="J44" s="27"/>
      <c r="K44" s="26"/>
      <c r="L44" s="26"/>
      <c r="M44" s="46" t="str">
        <f t="shared" si="7"/>
        <v/>
      </c>
      <c r="N44" s="46" t="str">
        <f t="shared" si="8"/>
        <v/>
      </c>
      <c r="O44" s="46" t="str">
        <f t="shared" si="9"/>
        <v/>
      </c>
      <c r="P44" s="46" t="str">
        <f t="shared" si="10"/>
        <v/>
      </c>
      <c r="Q44" s="46" t="str">
        <f t="shared" si="11"/>
        <v/>
      </c>
      <c r="R44" s="46" t="str">
        <f t="shared" si="12"/>
        <v/>
      </c>
      <c r="S44" s="46" t="str">
        <f t="shared" si="13"/>
        <v/>
      </c>
      <c r="T44" s="46" t="str">
        <f t="shared" si="14"/>
        <v/>
      </c>
      <c r="U44" s="46" t="str">
        <f t="shared" si="15"/>
        <v/>
      </c>
      <c r="V44" s="26"/>
      <c r="W44" s="26"/>
      <c r="X44" s="26"/>
    </row>
    <row r="45" spans="1:24">
      <c r="A45" s="26"/>
      <c r="B45" s="113" t="s">
        <v>41</v>
      </c>
      <c r="C45" s="107"/>
      <c r="D45" s="20">
        <f t="shared" si="16"/>
        <v>-7</v>
      </c>
      <c r="E45" s="7">
        <v>0</v>
      </c>
      <c r="F45" s="11">
        <f t="shared" si="3"/>
        <v>128</v>
      </c>
      <c r="G45" s="8">
        <f t="shared" si="4"/>
        <v>0</v>
      </c>
      <c r="H45" s="8">
        <f t="shared" si="5"/>
        <v>0</v>
      </c>
      <c r="I45" s="8">
        <f t="shared" si="6"/>
        <v>100</v>
      </c>
      <c r="J45" s="27"/>
      <c r="K45" s="26"/>
      <c r="L45" s="26"/>
      <c r="M45" s="46" t="str">
        <f t="shared" si="7"/>
        <v/>
      </c>
      <c r="N45" s="46" t="str">
        <f t="shared" si="8"/>
        <v/>
      </c>
      <c r="O45" s="46" t="str">
        <f t="shared" si="9"/>
        <v/>
      </c>
      <c r="P45" s="46" t="str">
        <f t="shared" si="10"/>
        <v/>
      </c>
      <c r="Q45" s="46" t="str">
        <f t="shared" si="11"/>
        <v/>
      </c>
      <c r="R45" s="46" t="str">
        <f t="shared" si="12"/>
        <v/>
      </c>
      <c r="S45" s="46" t="str">
        <f t="shared" si="13"/>
        <v/>
      </c>
      <c r="T45" s="46" t="str">
        <f t="shared" si="14"/>
        <v/>
      </c>
      <c r="U45" s="46" t="str">
        <f t="shared" si="15"/>
        <v/>
      </c>
      <c r="V45" s="26"/>
      <c r="W45" s="26"/>
      <c r="X45" s="26"/>
    </row>
    <row r="46" spans="1:24">
      <c r="A46" s="26"/>
      <c r="B46" s="113" t="s">
        <v>39</v>
      </c>
      <c r="C46" s="107"/>
      <c r="D46" s="20">
        <f t="shared" si="16"/>
        <v>-6.5</v>
      </c>
      <c r="E46" s="7">
        <v>0</v>
      </c>
      <c r="F46" s="3">
        <f t="shared" si="3"/>
        <v>90.509667991878061</v>
      </c>
      <c r="G46" s="8">
        <f t="shared" si="4"/>
        <v>0</v>
      </c>
      <c r="H46" s="8">
        <f t="shared" si="5"/>
        <v>0</v>
      </c>
      <c r="I46" s="8">
        <f t="shared" si="6"/>
        <v>100</v>
      </c>
      <c r="J46" s="28"/>
      <c r="K46" s="26"/>
      <c r="L46" s="26"/>
      <c r="M46" s="46" t="str">
        <f t="shared" si="7"/>
        <v/>
      </c>
      <c r="N46" s="46" t="str">
        <f t="shared" si="8"/>
        <v/>
      </c>
      <c r="O46" s="46" t="str">
        <f t="shared" si="9"/>
        <v/>
      </c>
      <c r="P46" s="46" t="str">
        <f t="shared" si="10"/>
        <v/>
      </c>
      <c r="Q46" s="46" t="str">
        <f t="shared" si="11"/>
        <v/>
      </c>
      <c r="R46" s="46" t="str">
        <f t="shared" si="12"/>
        <v/>
      </c>
      <c r="S46" s="46" t="str">
        <f t="shared" si="13"/>
        <v/>
      </c>
      <c r="T46" s="46" t="str">
        <f t="shared" si="14"/>
        <v/>
      </c>
      <c r="U46" s="46" t="str">
        <f t="shared" si="15"/>
        <v/>
      </c>
      <c r="V46" s="26"/>
      <c r="W46" s="26"/>
      <c r="X46" s="26"/>
    </row>
    <row r="47" spans="1:24">
      <c r="A47" s="26"/>
      <c r="B47" s="113" t="s">
        <v>40</v>
      </c>
      <c r="C47" s="107"/>
      <c r="D47" s="20">
        <f t="shared" si="16"/>
        <v>-6</v>
      </c>
      <c r="E47" s="7">
        <v>0</v>
      </c>
      <c r="F47" s="11">
        <f t="shared" si="3"/>
        <v>64</v>
      </c>
      <c r="G47" s="8">
        <f t="shared" si="4"/>
        <v>0</v>
      </c>
      <c r="H47" s="8">
        <f t="shared" si="5"/>
        <v>0</v>
      </c>
      <c r="I47" s="8">
        <f t="shared" si="6"/>
        <v>100</v>
      </c>
      <c r="J47" s="28"/>
      <c r="K47" s="26"/>
      <c r="L47" s="26"/>
      <c r="M47" s="46" t="str">
        <f t="shared" si="7"/>
        <v/>
      </c>
      <c r="N47" s="46" t="str">
        <f t="shared" si="8"/>
        <v/>
      </c>
      <c r="O47" s="46" t="str">
        <f t="shared" si="9"/>
        <v/>
      </c>
      <c r="P47" s="46" t="str">
        <f t="shared" si="10"/>
        <v/>
      </c>
      <c r="Q47" s="46" t="str">
        <f t="shared" si="11"/>
        <v/>
      </c>
      <c r="R47" s="46" t="str">
        <f t="shared" si="12"/>
        <v/>
      </c>
      <c r="S47" s="46" t="str">
        <f t="shared" si="13"/>
        <v/>
      </c>
      <c r="T47" s="46" t="str">
        <f t="shared" si="14"/>
        <v/>
      </c>
      <c r="U47" s="46" t="str">
        <f t="shared" si="15"/>
        <v/>
      </c>
      <c r="V47" s="26"/>
      <c r="W47" s="26"/>
      <c r="X47" s="26"/>
    </row>
    <row r="48" spans="1:24">
      <c r="A48" s="26"/>
      <c r="B48" s="113" t="s">
        <v>47</v>
      </c>
      <c r="C48" s="107"/>
      <c r="D48" s="20">
        <f t="shared" si="16"/>
        <v>-5.5</v>
      </c>
      <c r="E48" s="7">
        <v>0</v>
      </c>
      <c r="F48" s="10">
        <f t="shared" si="3"/>
        <v>45.254833995939045</v>
      </c>
      <c r="G48" s="8">
        <f t="shared" si="4"/>
        <v>2.8556558857069189E-2</v>
      </c>
      <c r="H48" s="8">
        <f t="shared" si="5"/>
        <v>2.855655885706919</v>
      </c>
      <c r="I48" s="8">
        <f t="shared" si="6"/>
        <v>100</v>
      </c>
      <c r="J48" s="28"/>
      <c r="K48" s="26"/>
      <c r="L48" s="26"/>
      <c r="M48" s="46" t="str">
        <f t="shared" si="7"/>
        <v/>
      </c>
      <c r="N48" s="46" t="str">
        <f t="shared" si="8"/>
        <v/>
      </c>
      <c r="O48" s="46" t="str">
        <f t="shared" si="9"/>
        <v/>
      </c>
      <c r="P48" s="46" t="str">
        <f t="shared" si="10"/>
        <v/>
      </c>
      <c r="Q48" s="46" t="str">
        <f t="shared" si="11"/>
        <v/>
      </c>
      <c r="R48" s="46" t="str">
        <f t="shared" si="12"/>
        <v/>
      </c>
      <c r="S48" s="46" t="str">
        <f t="shared" si="13"/>
        <v/>
      </c>
      <c r="T48" s="46" t="str">
        <f t="shared" si="14"/>
        <v/>
      </c>
      <c r="U48" s="46" t="str">
        <f t="shared" si="15"/>
        <v/>
      </c>
      <c r="V48" s="26"/>
      <c r="W48" s="26"/>
      <c r="X48" s="26"/>
    </row>
    <row r="49" spans="1:24">
      <c r="A49" s="26"/>
      <c r="B49" s="113" t="s">
        <v>47</v>
      </c>
      <c r="C49" s="107"/>
      <c r="D49" s="20">
        <f t="shared" si="16"/>
        <v>-5</v>
      </c>
      <c r="E49" s="7">
        <v>0</v>
      </c>
      <c r="F49" s="11">
        <f t="shared" si="3"/>
        <v>32</v>
      </c>
      <c r="G49" s="8">
        <f t="shared" si="4"/>
        <v>7.5729988723799935E-2</v>
      </c>
      <c r="H49" s="8">
        <f t="shared" si="5"/>
        <v>7.5729988723799941</v>
      </c>
      <c r="I49" s="8">
        <f t="shared" si="6"/>
        <v>97.144344114293077</v>
      </c>
      <c r="J49" s="28"/>
      <c r="K49" s="26"/>
      <c r="L49" s="26"/>
      <c r="M49" s="46">
        <f t="shared" si="7"/>
        <v>-5.0283015199995802</v>
      </c>
      <c r="N49" s="46" t="str">
        <f t="shared" si="8"/>
        <v/>
      </c>
      <c r="O49" s="46" t="str">
        <f t="shared" si="9"/>
        <v/>
      </c>
      <c r="P49" s="46" t="str">
        <f t="shared" si="10"/>
        <v/>
      </c>
      <c r="Q49" s="46" t="str">
        <f t="shared" si="11"/>
        <v/>
      </c>
      <c r="R49" s="46" t="str">
        <f t="shared" si="12"/>
        <v/>
      </c>
      <c r="S49" s="46" t="str">
        <f t="shared" si="13"/>
        <v/>
      </c>
      <c r="T49" s="46" t="str">
        <f t="shared" si="14"/>
        <v/>
      </c>
      <c r="U49" s="46" t="str">
        <f t="shared" si="15"/>
        <v/>
      </c>
      <c r="V49" s="26"/>
      <c r="W49" s="26"/>
      <c r="X49" s="26"/>
    </row>
    <row r="50" spans="1:24">
      <c r="A50" s="26"/>
      <c r="B50" s="113" t="s">
        <v>17</v>
      </c>
      <c r="C50" s="107"/>
      <c r="D50" s="20">
        <f t="shared" si="16"/>
        <v>-4.5</v>
      </c>
      <c r="E50" s="7">
        <v>0</v>
      </c>
      <c r="F50" s="3">
        <f t="shared" si="3"/>
        <v>22.627416997969519</v>
      </c>
      <c r="G50" s="8">
        <f t="shared" si="4"/>
        <v>0.19146144168246951</v>
      </c>
      <c r="H50" s="8">
        <f t="shared" si="5"/>
        <v>19.146144168246952</v>
      </c>
      <c r="I50" s="8">
        <f t="shared" si="6"/>
        <v>89.571345241913079</v>
      </c>
      <c r="J50" s="28"/>
      <c r="K50" s="26"/>
      <c r="L50" s="26"/>
      <c r="M50" s="46" t="str">
        <f t="shared" si="7"/>
        <v/>
      </c>
      <c r="N50" s="46">
        <f t="shared" si="8"/>
        <v>-4.8545047714841481</v>
      </c>
      <c r="O50" s="46">
        <f t="shared" si="9"/>
        <v>-4.6194705024189933</v>
      </c>
      <c r="P50" s="46" t="str">
        <f t="shared" si="10"/>
        <v/>
      </c>
      <c r="Q50" s="46" t="str">
        <f t="shared" si="11"/>
        <v/>
      </c>
      <c r="R50" s="46" t="str">
        <f t="shared" si="12"/>
        <v/>
      </c>
      <c r="S50" s="46" t="str">
        <f t="shared" si="13"/>
        <v/>
      </c>
      <c r="T50" s="46" t="str">
        <f t="shared" si="14"/>
        <v/>
      </c>
      <c r="U50" s="46" t="str">
        <f t="shared" si="15"/>
        <v/>
      </c>
      <c r="V50" s="26"/>
      <c r="W50" s="26"/>
      <c r="X50" s="26"/>
    </row>
    <row r="51" spans="1:24">
      <c r="A51" s="26"/>
      <c r="B51" s="113" t="s">
        <v>17</v>
      </c>
      <c r="C51" s="107"/>
      <c r="D51" s="20">
        <f t="shared" si="16"/>
        <v>-4</v>
      </c>
      <c r="E51" s="7">
        <v>0</v>
      </c>
      <c r="F51" s="11">
        <f t="shared" si="3"/>
        <v>16</v>
      </c>
      <c r="G51" s="8">
        <f t="shared" si="4"/>
        <v>0.15765472545994086</v>
      </c>
      <c r="H51" s="8">
        <f t="shared" si="5"/>
        <v>15.765472545994086</v>
      </c>
      <c r="I51" s="8">
        <f t="shared" si="6"/>
        <v>70.42520107366613</v>
      </c>
      <c r="J51" s="28"/>
      <c r="K51" s="26"/>
      <c r="L51" s="26"/>
      <c r="M51" s="46" t="str">
        <f t="shared" si="7"/>
        <v/>
      </c>
      <c r="N51" s="46" t="str">
        <f t="shared" si="8"/>
        <v/>
      </c>
      <c r="O51" s="46" t="str">
        <f t="shared" si="9"/>
        <v/>
      </c>
      <c r="P51" s="46" t="str">
        <f t="shared" si="10"/>
        <v/>
      </c>
      <c r="Q51" s="46" t="str">
        <f t="shared" si="11"/>
        <v/>
      </c>
      <c r="R51" s="46" t="str">
        <f t="shared" si="12"/>
        <v/>
      </c>
      <c r="S51" s="46" t="str">
        <f t="shared" si="13"/>
        <v/>
      </c>
      <c r="T51" s="46" t="str">
        <f t="shared" si="14"/>
        <v/>
      </c>
      <c r="U51" s="46" t="str">
        <f t="shared" si="15"/>
        <v/>
      </c>
      <c r="V51" s="26"/>
      <c r="W51" s="26"/>
      <c r="X51" s="26"/>
    </row>
    <row r="52" spans="1:24">
      <c r="A52" s="26"/>
      <c r="B52" s="113" t="s">
        <v>43</v>
      </c>
      <c r="C52" s="107"/>
      <c r="D52" s="20">
        <f t="shared" si="16"/>
        <v>-3.5</v>
      </c>
      <c r="E52" s="7">
        <v>0</v>
      </c>
      <c r="F52" s="3">
        <f t="shared" si="3"/>
        <v>11.313708498984759</v>
      </c>
      <c r="G52" s="8">
        <f t="shared" si="4"/>
        <v>0.13350957203757036</v>
      </c>
      <c r="H52" s="8">
        <f t="shared" si="5"/>
        <v>13.350957203757035</v>
      </c>
      <c r="I52" s="8">
        <f t="shared" si="6"/>
        <v>54.659728527672044</v>
      </c>
      <c r="J52" s="28"/>
      <c r="K52" s="26"/>
      <c r="L52" s="26"/>
      <c r="M52" s="46" t="str">
        <f t="shared" si="7"/>
        <v/>
      </c>
      <c r="N52" s="46" t="str">
        <f t="shared" si="8"/>
        <v/>
      </c>
      <c r="O52" s="46" t="str">
        <f t="shared" si="9"/>
        <v/>
      </c>
      <c r="P52" s="46">
        <f t="shared" si="10"/>
        <v>-3.8254908447178315</v>
      </c>
      <c r="Q52" s="46" t="str">
        <f t="shared" si="11"/>
        <v/>
      </c>
      <c r="R52" s="46" t="str">
        <f t="shared" si="12"/>
        <v/>
      </c>
      <c r="S52" s="46" t="str">
        <f t="shared" si="13"/>
        <v/>
      </c>
      <c r="T52" s="46" t="str">
        <f t="shared" si="14"/>
        <v/>
      </c>
      <c r="U52" s="46" t="str">
        <f t="shared" si="15"/>
        <v/>
      </c>
      <c r="V52" s="26"/>
      <c r="W52" s="26"/>
      <c r="X52" s="26"/>
    </row>
    <row r="53" spans="1:24">
      <c r="A53" s="26"/>
      <c r="B53" s="113" t="s">
        <v>43</v>
      </c>
      <c r="C53" s="107"/>
      <c r="D53" s="20">
        <f t="shared" si="16"/>
        <v>-3</v>
      </c>
      <c r="E53" s="7">
        <v>0</v>
      </c>
      <c r="F53" s="11">
        <f t="shared" si="3"/>
        <v>8</v>
      </c>
      <c r="G53" s="8">
        <f t="shared" si="4"/>
        <v>0.12419496923913105</v>
      </c>
      <c r="H53" s="8">
        <f t="shared" si="5"/>
        <v>12.419496923913105</v>
      </c>
      <c r="I53" s="8">
        <f t="shared" si="6"/>
        <v>41.30877132391501</v>
      </c>
      <c r="J53" s="28"/>
      <c r="K53" s="26"/>
      <c r="L53" s="26"/>
      <c r="M53" s="46" t="str">
        <f t="shared" si="7"/>
        <v/>
      </c>
      <c r="N53" s="46" t="str">
        <f t="shared" si="8"/>
        <v/>
      </c>
      <c r="O53" s="46" t="str">
        <f t="shared" si="9"/>
        <v/>
      </c>
      <c r="P53" s="46" t="str">
        <f t="shared" si="10"/>
        <v/>
      </c>
      <c r="Q53" s="46">
        <f t="shared" si="11"/>
        <v>-3.4473098092485919</v>
      </c>
      <c r="R53" s="46">
        <f t="shared" si="12"/>
        <v>-3.2460134109068544</v>
      </c>
      <c r="S53" s="46" t="str">
        <f t="shared" si="13"/>
        <v/>
      </c>
      <c r="T53" s="46" t="str">
        <f t="shared" si="14"/>
        <v/>
      </c>
      <c r="U53" s="46" t="str">
        <f t="shared" si="15"/>
        <v/>
      </c>
      <c r="V53" s="26"/>
      <c r="W53" s="26"/>
      <c r="X53" s="26"/>
    </row>
    <row r="54" spans="1:24">
      <c r="A54" s="26"/>
      <c r="B54" s="113" t="s">
        <v>16</v>
      </c>
      <c r="C54" s="107"/>
      <c r="D54" s="20">
        <f t="shared" si="16"/>
        <v>-2.5</v>
      </c>
      <c r="E54" s="7">
        <v>0</v>
      </c>
      <c r="F54" s="10">
        <f t="shared" si="3"/>
        <v>5.6568542494923806</v>
      </c>
      <c r="G54" s="8">
        <f t="shared" si="4"/>
        <v>6.6609556201551928E-2</v>
      </c>
      <c r="H54" s="8">
        <f t="shared" si="5"/>
        <v>6.6609556201551925</v>
      </c>
      <c r="I54" s="8">
        <f t="shared" si="6"/>
        <v>28.889274400001906</v>
      </c>
      <c r="J54" s="28"/>
      <c r="K54" s="26"/>
      <c r="L54" s="26"/>
      <c r="M54" s="46" t="str">
        <f t="shared" si="7"/>
        <v/>
      </c>
      <c r="N54" s="46" t="str">
        <f t="shared" si="8"/>
        <v/>
      </c>
      <c r="O54" s="46" t="str">
        <f t="shared" si="9"/>
        <v/>
      </c>
      <c r="P54" s="46" t="str">
        <f t="shared" si="10"/>
        <v/>
      </c>
      <c r="Q54" s="46" t="str">
        <f t="shared" si="11"/>
        <v/>
      </c>
      <c r="R54" s="46" t="str">
        <f t="shared" si="12"/>
        <v/>
      </c>
      <c r="S54" s="46">
        <f t="shared" si="13"/>
        <v>-2.7080543226985734</v>
      </c>
      <c r="T54" s="46" t="str">
        <f t="shared" si="14"/>
        <v/>
      </c>
      <c r="U54" s="46" t="str">
        <f t="shared" si="15"/>
        <v/>
      </c>
      <c r="V54" s="26"/>
      <c r="W54" s="26"/>
      <c r="X54" s="26"/>
    </row>
    <row r="55" spans="1:24">
      <c r="A55" s="26"/>
      <c r="B55" s="113" t="s">
        <v>16</v>
      </c>
      <c r="C55" s="107"/>
      <c r="D55" s="20">
        <f t="shared" si="16"/>
        <v>-2</v>
      </c>
      <c r="E55" s="7">
        <v>0</v>
      </c>
      <c r="F55" s="11">
        <f t="shared" si="3"/>
        <v>4</v>
      </c>
      <c r="G55" s="8">
        <f t="shared" si="4"/>
        <v>5.2044796037653114E-2</v>
      </c>
      <c r="H55" s="8">
        <f t="shared" si="5"/>
        <v>5.2044796037653116</v>
      </c>
      <c r="I55" s="8">
        <f t="shared" si="6"/>
        <v>22.228318779846713</v>
      </c>
      <c r="J55" s="28"/>
      <c r="K55" s="26"/>
      <c r="L55" s="26"/>
      <c r="M55" s="46" t="str">
        <f t="shared" si="7"/>
        <v/>
      </c>
      <c r="N55" s="46" t="str">
        <f t="shared" si="8"/>
        <v/>
      </c>
      <c r="O55" s="46" t="str">
        <f t="shared" si="9"/>
        <v/>
      </c>
      <c r="P55" s="46" t="str">
        <f t="shared" si="10"/>
        <v/>
      </c>
      <c r="Q55" s="46" t="str">
        <f t="shared" si="11"/>
        <v/>
      </c>
      <c r="R55" s="46" t="str">
        <f t="shared" si="12"/>
        <v/>
      </c>
      <c r="S55" s="46" t="str">
        <f t="shared" si="13"/>
        <v/>
      </c>
      <c r="T55" s="46" t="str">
        <f t="shared" si="14"/>
        <v/>
      </c>
      <c r="U55" s="46" t="str">
        <f t="shared" si="15"/>
        <v/>
      </c>
      <c r="V55" s="26"/>
      <c r="W55" s="26"/>
      <c r="X55" s="26"/>
    </row>
    <row r="56" spans="1:24">
      <c r="A56" s="26"/>
      <c r="B56" s="113" t="s">
        <v>46</v>
      </c>
      <c r="C56" s="107"/>
      <c r="D56" s="20">
        <f t="shared" si="16"/>
        <v>-1.5</v>
      </c>
      <c r="E56" s="7">
        <v>0</v>
      </c>
      <c r="F56" s="10">
        <f t="shared" si="3"/>
        <v>2.8284271247461898</v>
      </c>
      <c r="G56" s="8">
        <f t="shared" si="4"/>
        <v>1.7042818524799285E-2</v>
      </c>
      <c r="H56" s="8">
        <f t="shared" si="5"/>
        <v>1.7042818524799284</v>
      </c>
      <c r="I56" s="8">
        <f t="shared" si="6"/>
        <v>17.023839176081403</v>
      </c>
      <c r="J56" s="28"/>
      <c r="K56" s="26"/>
      <c r="L56" s="26"/>
      <c r="M56" s="46" t="str">
        <f t="shared" si="7"/>
        <v/>
      </c>
      <c r="N56" s="46" t="str">
        <f t="shared" si="8"/>
        <v/>
      </c>
      <c r="O56" s="46" t="str">
        <f t="shared" si="9"/>
        <v/>
      </c>
      <c r="P56" s="46" t="str">
        <f t="shared" si="10"/>
        <v/>
      </c>
      <c r="Q56" s="46" t="str">
        <f t="shared" si="11"/>
        <v/>
      </c>
      <c r="R56" s="46" t="str">
        <f t="shared" si="12"/>
        <v/>
      </c>
      <c r="S56" s="46" t="str">
        <f t="shared" si="13"/>
        <v/>
      </c>
      <c r="T56" s="46">
        <f t="shared" si="14"/>
        <v>-1.6996273900964214</v>
      </c>
      <c r="U56" s="46" t="str">
        <f t="shared" si="15"/>
        <v/>
      </c>
      <c r="V56" s="26"/>
      <c r="W56" s="26"/>
      <c r="X56" s="26"/>
    </row>
    <row r="57" spans="1:24">
      <c r="A57" s="26"/>
      <c r="B57" s="113" t="s">
        <v>46</v>
      </c>
      <c r="C57" s="107"/>
      <c r="D57" s="20">
        <f t="shared" si="16"/>
        <v>-1</v>
      </c>
      <c r="E57" s="7">
        <v>0</v>
      </c>
      <c r="F57" s="11">
        <f t="shared" si="3"/>
        <v>2</v>
      </c>
      <c r="G57" s="8">
        <f t="shared" si="4"/>
        <v>9.322560596643879E-3</v>
      </c>
      <c r="H57" s="8">
        <f t="shared" si="5"/>
        <v>0.93225605966438785</v>
      </c>
      <c r="I57" s="8">
        <f t="shared" si="6"/>
        <v>15.319557323601476</v>
      </c>
      <c r="J57" s="28"/>
      <c r="K57" s="26"/>
      <c r="L57" s="26"/>
      <c r="M57" s="46" t="str">
        <f t="shared" si="7"/>
        <v/>
      </c>
      <c r="N57" s="46" t="str">
        <f t="shared" si="8"/>
        <v/>
      </c>
      <c r="O57" s="46" t="str">
        <f t="shared" si="9"/>
        <v/>
      </c>
      <c r="P57" s="46" t="str">
        <f t="shared" si="10"/>
        <v/>
      </c>
      <c r="Q57" s="46" t="str">
        <f t="shared" si="11"/>
        <v/>
      </c>
      <c r="R57" s="46" t="str">
        <f t="shared" si="12"/>
        <v/>
      </c>
      <c r="S57" s="46" t="str">
        <f t="shared" si="13"/>
        <v/>
      </c>
      <c r="T57" s="46" t="str">
        <f t="shared" si="14"/>
        <v/>
      </c>
      <c r="U57" s="46" t="str">
        <f t="shared" si="15"/>
        <v/>
      </c>
      <c r="V57" s="26"/>
      <c r="W57" s="26"/>
      <c r="X57" s="26"/>
    </row>
    <row r="58" spans="1:24">
      <c r="A58" s="26"/>
      <c r="B58" s="113" t="s">
        <v>45</v>
      </c>
      <c r="C58" s="107"/>
      <c r="D58" s="20">
        <f t="shared" si="16"/>
        <v>-0.5</v>
      </c>
      <c r="E58" s="7">
        <v>0</v>
      </c>
      <c r="F58" s="10">
        <f t="shared" si="3"/>
        <v>1.4142135623730951</v>
      </c>
      <c r="G58" s="8">
        <f t="shared" si="4"/>
        <v>5.5370359907339394E-3</v>
      </c>
      <c r="H58" s="8">
        <f t="shared" si="5"/>
        <v>0.55370359907339395</v>
      </c>
      <c r="I58" s="8">
        <f t="shared" si="6"/>
        <v>14.387301263937088</v>
      </c>
      <c r="J58" s="28"/>
      <c r="K58" s="26"/>
      <c r="L58" s="26"/>
      <c r="M58" s="46" t="str">
        <f t="shared" si="7"/>
        <v/>
      </c>
      <c r="N58" s="46" t="str">
        <f t="shared" si="8"/>
        <v/>
      </c>
      <c r="O58" s="46" t="str">
        <f t="shared" si="9"/>
        <v/>
      </c>
      <c r="P58" s="46" t="str">
        <f t="shared" si="10"/>
        <v/>
      </c>
      <c r="Q58" s="46" t="str">
        <f t="shared" si="11"/>
        <v/>
      </c>
      <c r="R58" s="46" t="str">
        <f t="shared" si="12"/>
        <v/>
      </c>
      <c r="S58" s="46" t="str">
        <f t="shared" si="13"/>
        <v/>
      </c>
      <c r="T58" s="46" t="str">
        <f t="shared" si="14"/>
        <v/>
      </c>
      <c r="U58" s="46" t="str">
        <f t="shared" si="15"/>
        <v/>
      </c>
      <c r="V58" s="26"/>
      <c r="W58" s="26"/>
      <c r="X58" s="26"/>
    </row>
    <row r="59" spans="1:24">
      <c r="A59" s="26"/>
      <c r="B59" s="113" t="s">
        <v>45</v>
      </c>
      <c r="C59" s="107"/>
      <c r="D59" s="20">
        <f t="shared" si="16"/>
        <v>0</v>
      </c>
      <c r="E59" s="7">
        <v>0</v>
      </c>
      <c r="F59" s="11">
        <f t="shared" si="3"/>
        <v>1</v>
      </c>
      <c r="G59" s="8">
        <f t="shared" si="4"/>
        <v>6.1867902141363919E-3</v>
      </c>
      <c r="H59" s="8">
        <f t="shared" si="5"/>
        <v>0.61867902141363917</v>
      </c>
      <c r="I59" s="8">
        <f t="shared" si="6"/>
        <v>13.833597664863694</v>
      </c>
      <c r="J59" s="29"/>
      <c r="K59" s="26"/>
      <c r="L59" s="26"/>
      <c r="M59" s="46" t="str">
        <f t="shared" si="7"/>
        <v/>
      </c>
      <c r="N59" s="46" t="str">
        <f t="shared" si="8"/>
        <v/>
      </c>
      <c r="O59" s="46" t="str">
        <f t="shared" si="9"/>
        <v/>
      </c>
      <c r="P59" s="46" t="str">
        <f t="shared" si="10"/>
        <v/>
      </c>
      <c r="Q59" s="46" t="str">
        <f t="shared" si="11"/>
        <v/>
      </c>
      <c r="R59" s="46" t="str">
        <f t="shared" si="12"/>
        <v/>
      </c>
      <c r="S59" s="46" t="str">
        <f t="shared" si="13"/>
        <v/>
      </c>
      <c r="T59" s="46" t="str">
        <f t="shared" si="14"/>
        <v/>
      </c>
      <c r="U59" s="46" t="str">
        <f t="shared" si="15"/>
        <v/>
      </c>
      <c r="V59" s="26"/>
      <c r="W59" s="26"/>
      <c r="X59" s="26"/>
    </row>
    <row r="60" spans="1:24">
      <c r="A60" s="26"/>
      <c r="B60" s="113" t="s">
        <v>18</v>
      </c>
      <c r="C60" s="107"/>
      <c r="D60" s="20">
        <f t="shared" si="16"/>
        <v>0.5</v>
      </c>
      <c r="E60" s="7">
        <v>0</v>
      </c>
      <c r="F60" s="10">
        <f t="shared" si="3"/>
        <v>0.70710678118654746</v>
      </c>
      <c r="G60" s="8">
        <f t="shared" si="4"/>
        <v>1.0452567941691622E-2</v>
      </c>
      <c r="H60" s="8">
        <f t="shared" si="5"/>
        <v>1.0452567941691622</v>
      </c>
      <c r="I60" s="8">
        <f t="shared" si="6"/>
        <v>13.214918643450055</v>
      </c>
      <c r="J60" s="29"/>
      <c r="K60" s="26"/>
      <c r="L60" s="26"/>
      <c r="M60" s="46" t="str">
        <f t="shared" si="7"/>
        <v/>
      </c>
      <c r="N60" s="46" t="str">
        <f t="shared" si="8"/>
        <v/>
      </c>
      <c r="O60" s="46" t="str">
        <f t="shared" si="9"/>
        <v/>
      </c>
      <c r="P60" s="46" t="str">
        <f t="shared" si="10"/>
        <v/>
      </c>
      <c r="Q60" s="46" t="str">
        <f t="shared" si="11"/>
        <v/>
      </c>
      <c r="R60" s="46" t="str">
        <f t="shared" si="12"/>
        <v/>
      </c>
      <c r="S60" s="46" t="str">
        <f t="shared" si="13"/>
        <v/>
      </c>
      <c r="T60" s="46" t="str">
        <f t="shared" si="14"/>
        <v/>
      </c>
      <c r="U60" s="46" t="str">
        <f t="shared" si="15"/>
        <v/>
      </c>
      <c r="V60" s="26"/>
      <c r="W60" s="26"/>
      <c r="X60" s="26"/>
    </row>
    <row r="61" spans="1:24">
      <c r="A61" s="26"/>
      <c r="B61" s="113" t="s">
        <v>18</v>
      </c>
      <c r="C61" s="107"/>
      <c r="D61" s="20">
        <f t="shared" si="16"/>
        <v>1</v>
      </c>
      <c r="E61" s="7">
        <v>0</v>
      </c>
      <c r="F61" s="3">
        <f t="shared" si="3"/>
        <v>0.5</v>
      </c>
      <c r="G61" s="8">
        <f t="shared" si="4"/>
        <v>2.1393346803233095E-2</v>
      </c>
      <c r="H61" s="8">
        <f t="shared" si="5"/>
        <v>2.1393346803233095</v>
      </c>
      <c r="I61" s="8">
        <f t="shared" si="6"/>
        <v>12.169661849280892</v>
      </c>
      <c r="J61" s="30"/>
      <c r="K61" s="26"/>
      <c r="L61" s="26"/>
      <c r="M61" s="46" t="str">
        <f t="shared" si="7"/>
        <v/>
      </c>
      <c r="N61" s="46" t="str">
        <f t="shared" si="8"/>
        <v/>
      </c>
      <c r="O61" s="46" t="str">
        <f t="shared" si="9"/>
        <v/>
      </c>
      <c r="P61" s="46" t="str">
        <f t="shared" si="10"/>
        <v/>
      </c>
      <c r="Q61" s="46" t="str">
        <f t="shared" si="11"/>
        <v/>
      </c>
      <c r="R61" s="46" t="str">
        <f t="shared" si="12"/>
        <v/>
      </c>
      <c r="S61" s="46" t="str">
        <f t="shared" si="13"/>
        <v/>
      </c>
      <c r="T61" s="46" t="str">
        <f t="shared" si="14"/>
        <v/>
      </c>
      <c r="U61" s="46" t="str">
        <f t="shared" si="15"/>
        <v/>
      </c>
      <c r="V61" s="26"/>
      <c r="W61" s="26"/>
      <c r="X61" s="26"/>
    </row>
    <row r="62" spans="1:24">
      <c r="A62" s="26"/>
      <c r="B62" s="113" t="s">
        <v>44</v>
      </c>
      <c r="C62" s="107"/>
      <c r="D62" s="20">
        <f t="shared" si="16"/>
        <v>1.5</v>
      </c>
      <c r="E62" s="7">
        <v>0</v>
      </c>
      <c r="F62" s="10">
        <f t="shared" si="3"/>
        <v>0.35355339059327379</v>
      </c>
      <c r="G62" s="8">
        <f t="shared" si="4"/>
        <v>1.3362336855189559E-2</v>
      </c>
      <c r="H62" s="8">
        <f t="shared" si="5"/>
        <v>1.3362336855189558</v>
      </c>
      <c r="I62" s="8">
        <f t="shared" si="6"/>
        <v>10.030327168957584</v>
      </c>
      <c r="J62" s="30"/>
      <c r="K62" s="26"/>
      <c r="L62" s="26"/>
      <c r="M62" s="46" t="str">
        <f t="shared" si="7"/>
        <v/>
      </c>
      <c r="N62" s="46" t="str">
        <f t="shared" si="8"/>
        <v/>
      </c>
      <c r="O62" s="46" t="str">
        <f t="shared" si="9"/>
        <v/>
      </c>
      <c r="P62" s="46" t="str">
        <f t="shared" si="10"/>
        <v/>
      </c>
      <c r="Q62" s="46" t="str">
        <f t="shared" si="11"/>
        <v/>
      </c>
      <c r="R62" s="46" t="str">
        <f t="shared" si="12"/>
        <v/>
      </c>
      <c r="S62" s="46" t="str">
        <f t="shared" si="13"/>
        <v/>
      </c>
      <c r="T62" s="46" t="str">
        <f t="shared" si="14"/>
        <v/>
      </c>
      <c r="U62" s="46">
        <f t="shared" si="15"/>
        <v>1.0113480034541285</v>
      </c>
      <c r="V62" s="26"/>
      <c r="W62" s="26"/>
      <c r="X62" s="26"/>
    </row>
    <row r="63" spans="1:24">
      <c r="A63" s="26"/>
      <c r="B63" s="113" t="s">
        <v>44</v>
      </c>
      <c r="C63" s="107"/>
      <c r="D63" s="20">
        <f t="shared" si="16"/>
        <v>2</v>
      </c>
      <c r="E63" s="7">
        <v>0</v>
      </c>
      <c r="F63" s="13">
        <f t="shared" si="3"/>
        <v>0.25</v>
      </c>
      <c r="G63" s="8">
        <f t="shared" si="4"/>
        <v>9.0683089440081362E-3</v>
      </c>
      <c r="H63" s="8">
        <f t="shared" si="5"/>
        <v>0.90683089440081366</v>
      </c>
      <c r="I63" s="8">
        <f t="shared" si="6"/>
        <v>8.6940934834386283</v>
      </c>
      <c r="J63" s="30"/>
      <c r="K63" s="26"/>
      <c r="L63" s="26"/>
      <c r="M63" s="46" t="str">
        <f t="shared" si="7"/>
        <v/>
      </c>
      <c r="N63" s="46" t="str">
        <f t="shared" si="8"/>
        <v/>
      </c>
      <c r="O63" s="46" t="str">
        <f t="shared" si="9"/>
        <v/>
      </c>
      <c r="P63" s="46" t="str">
        <f t="shared" si="10"/>
        <v/>
      </c>
      <c r="Q63" s="46" t="str">
        <f t="shared" si="11"/>
        <v/>
      </c>
      <c r="R63" s="46" t="str">
        <f t="shared" si="12"/>
        <v/>
      </c>
      <c r="S63" s="46" t="str">
        <f t="shared" si="13"/>
        <v/>
      </c>
      <c r="T63" s="46" t="str">
        <f t="shared" si="14"/>
        <v/>
      </c>
      <c r="U63" s="46" t="str">
        <f t="shared" si="15"/>
        <v/>
      </c>
      <c r="V63" s="26"/>
      <c r="W63" s="26"/>
      <c r="X63" s="26"/>
    </row>
    <row r="64" spans="1:24">
      <c r="A64" s="26"/>
      <c r="B64" s="113" t="s">
        <v>19</v>
      </c>
      <c r="C64" s="107"/>
      <c r="D64" s="20">
        <f t="shared" si="16"/>
        <v>2.5</v>
      </c>
      <c r="E64" s="7">
        <v>0</v>
      </c>
      <c r="F64" s="13">
        <f t="shared" si="3"/>
        <v>0.17677669529663687</v>
      </c>
      <c r="G64" s="8">
        <f t="shared" si="4"/>
        <v>1.2974792082627411E-2</v>
      </c>
      <c r="H64" s="8">
        <f t="shared" si="5"/>
        <v>1.2974792082627411</v>
      </c>
      <c r="I64" s="8">
        <f t="shared" si="6"/>
        <v>7.7872625890378151</v>
      </c>
      <c r="J64" s="30"/>
      <c r="K64" s="26"/>
      <c r="L64" s="26"/>
      <c r="M64" s="46" t="str">
        <f t="shared" si="7"/>
        <v/>
      </c>
      <c r="N64" s="46" t="str">
        <f t="shared" si="8"/>
        <v/>
      </c>
      <c r="O64" s="46" t="str">
        <f t="shared" si="9"/>
        <v/>
      </c>
      <c r="P64" s="46" t="str">
        <f t="shared" si="10"/>
        <v/>
      </c>
      <c r="Q64" s="46" t="str">
        <f t="shared" si="11"/>
        <v/>
      </c>
      <c r="R64" s="46" t="str">
        <f t="shared" si="12"/>
        <v/>
      </c>
      <c r="S64" s="46" t="str">
        <f t="shared" si="13"/>
        <v/>
      </c>
      <c r="T64" s="46" t="str">
        <f t="shared" si="14"/>
        <v/>
      </c>
      <c r="U64" s="46" t="str">
        <f t="shared" si="15"/>
        <v/>
      </c>
      <c r="V64" s="26"/>
      <c r="W64" s="26"/>
      <c r="X64" s="26"/>
    </row>
    <row r="65" spans="1:24">
      <c r="A65" s="26"/>
      <c r="B65" s="113" t="s">
        <v>19</v>
      </c>
      <c r="C65" s="107"/>
      <c r="D65" s="20">
        <f t="shared" si="16"/>
        <v>3</v>
      </c>
      <c r="E65" s="7">
        <v>0</v>
      </c>
      <c r="F65" s="13">
        <f t="shared" si="3"/>
        <v>0.125</v>
      </c>
      <c r="G65" s="8">
        <f t="shared" si="4"/>
        <v>3.3900220351432285E-3</v>
      </c>
      <c r="H65" s="8">
        <f t="shared" si="5"/>
        <v>0.33900220351432286</v>
      </c>
      <c r="I65" s="8">
        <f t="shared" si="6"/>
        <v>6.4897833807750738</v>
      </c>
      <c r="J65" s="30"/>
      <c r="K65" s="26"/>
      <c r="L65" s="26"/>
      <c r="M65" s="46" t="str">
        <f t="shared" si="7"/>
        <v/>
      </c>
      <c r="N65" s="46" t="str">
        <f t="shared" si="8"/>
        <v/>
      </c>
      <c r="O65" s="46" t="str">
        <f t="shared" si="9"/>
        <v/>
      </c>
      <c r="P65" s="46" t="str">
        <f t="shared" si="10"/>
        <v/>
      </c>
      <c r="Q65" s="46" t="str">
        <f t="shared" si="11"/>
        <v/>
      </c>
      <c r="R65" s="46" t="str">
        <f t="shared" si="12"/>
        <v/>
      </c>
      <c r="S65" s="46" t="str">
        <f t="shared" si="13"/>
        <v/>
      </c>
      <c r="T65" s="46" t="str">
        <f t="shared" si="14"/>
        <v/>
      </c>
      <c r="U65" s="46" t="str">
        <f t="shared" si="15"/>
        <v/>
      </c>
      <c r="V65" s="26"/>
      <c r="W65" s="26"/>
      <c r="X65" s="26"/>
    </row>
    <row r="66" spans="1:24">
      <c r="A66" s="26"/>
      <c r="B66" s="113" t="s">
        <v>48</v>
      </c>
      <c r="C66" s="107"/>
      <c r="D66" s="20">
        <f t="shared" si="16"/>
        <v>3.5</v>
      </c>
      <c r="E66" s="7">
        <v>0</v>
      </c>
      <c r="F66" s="13">
        <f t="shared" si="3"/>
        <v>8.8388347648318447E-2</v>
      </c>
      <c r="G66" s="8">
        <f t="shared" si="4"/>
        <v>3.1640205661336799E-3</v>
      </c>
      <c r="H66" s="8">
        <f t="shared" si="5"/>
        <v>0.31640205661336801</v>
      </c>
      <c r="I66" s="8">
        <f t="shared" si="6"/>
        <v>6.1507811772607512</v>
      </c>
      <c r="J66" s="30"/>
      <c r="K66" s="26"/>
      <c r="L66" s="26"/>
      <c r="M66" s="46" t="str">
        <f t="shared" si="7"/>
        <v/>
      </c>
      <c r="N66" s="46" t="str">
        <f t="shared" si="8"/>
        <v/>
      </c>
      <c r="O66" s="46" t="str">
        <f t="shared" si="9"/>
        <v/>
      </c>
      <c r="P66" s="46" t="str">
        <f t="shared" si="10"/>
        <v/>
      </c>
      <c r="Q66" s="46" t="str">
        <f t="shared" si="11"/>
        <v/>
      </c>
      <c r="R66" s="46" t="str">
        <f t="shared" si="12"/>
        <v/>
      </c>
      <c r="S66" s="46" t="str">
        <f t="shared" si="13"/>
        <v/>
      </c>
      <c r="T66" s="46" t="str">
        <f t="shared" si="14"/>
        <v/>
      </c>
      <c r="U66" s="46" t="str">
        <f t="shared" si="15"/>
        <v/>
      </c>
      <c r="V66" s="26"/>
      <c r="W66" s="26"/>
      <c r="X66" s="26"/>
    </row>
    <row r="67" spans="1:24">
      <c r="A67" s="26"/>
      <c r="B67" s="113" t="s">
        <v>48</v>
      </c>
      <c r="C67" s="107"/>
      <c r="D67" s="20">
        <f t="shared" si="16"/>
        <v>4</v>
      </c>
      <c r="E67" s="7">
        <v>0</v>
      </c>
      <c r="F67" s="13">
        <f t="shared" si="3"/>
        <v>6.25E-2</v>
      </c>
      <c r="G67" s="8">
        <f t="shared" si="4"/>
        <v>5.834379120647383E-2</v>
      </c>
      <c r="H67" s="8">
        <f t="shared" si="5"/>
        <v>5.834379120647383</v>
      </c>
      <c r="I67" s="8">
        <f t="shared" si="6"/>
        <v>5.834379120647383</v>
      </c>
      <c r="J67" s="30"/>
      <c r="K67" s="26"/>
      <c r="L67" s="26"/>
      <c r="M67" s="46" t="str">
        <f t="shared" si="7"/>
        <v/>
      </c>
      <c r="N67" s="46" t="str">
        <f t="shared" si="8"/>
        <v/>
      </c>
      <c r="O67" s="46" t="str">
        <f t="shared" si="9"/>
        <v/>
      </c>
      <c r="P67" s="46" t="str">
        <f t="shared" si="10"/>
        <v/>
      </c>
      <c r="Q67" s="46" t="str">
        <f t="shared" si="11"/>
        <v/>
      </c>
      <c r="R67" s="46" t="str">
        <f t="shared" si="12"/>
        <v/>
      </c>
      <c r="S67" s="46" t="str">
        <f t="shared" si="13"/>
        <v/>
      </c>
      <c r="T67" s="46" t="str">
        <f t="shared" si="14"/>
        <v/>
      </c>
      <c r="U67" s="46" t="str">
        <f t="shared" si="15"/>
        <v/>
      </c>
      <c r="V67" s="26"/>
      <c r="W67" s="26"/>
      <c r="X67" s="26"/>
    </row>
    <row r="68" spans="1:24">
      <c r="A68" s="26"/>
      <c r="B68" s="113" t="s">
        <v>20</v>
      </c>
      <c r="C68" s="107"/>
      <c r="D68" s="20">
        <f t="shared" si="16"/>
        <v>4.5</v>
      </c>
      <c r="E68" s="7">
        <v>0</v>
      </c>
      <c r="F68" s="13">
        <f t="shared" si="3"/>
        <v>4.4194173824159223E-2</v>
      </c>
      <c r="G68" s="8">
        <f t="shared" si="4"/>
        <v>0</v>
      </c>
      <c r="H68" s="8">
        <f t="shared" si="5"/>
        <v>0</v>
      </c>
      <c r="I68" s="8">
        <f t="shared" si="6"/>
        <v>0</v>
      </c>
      <c r="J68" s="30"/>
      <c r="K68" s="26"/>
      <c r="L68" s="26"/>
      <c r="M68" s="46" t="str">
        <f t="shared" si="7"/>
        <v/>
      </c>
      <c r="N68" s="46" t="str">
        <f t="shared" si="8"/>
        <v/>
      </c>
      <c r="O68" s="46" t="str">
        <f t="shared" si="9"/>
        <v/>
      </c>
      <c r="P68" s="46" t="str">
        <f t="shared" si="10"/>
        <v/>
      </c>
      <c r="Q68" s="46" t="str">
        <f t="shared" si="11"/>
        <v/>
      </c>
      <c r="R68" s="46" t="str">
        <f t="shared" si="12"/>
        <v/>
      </c>
      <c r="S68" s="46" t="str">
        <f t="shared" si="13"/>
        <v/>
      </c>
      <c r="T68" s="46" t="str">
        <f t="shared" si="14"/>
        <v/>
      </c>
      <c r="U68" s="46" t="str">
        <f t="shared" si="15"/>
        <v/>
      </c>
      <c r="V68" s="26"/>
      <c r="W68" s="26"/>
      <c r="X68" s="26"/>
    </row>
    <row r="69" spans="1:24">
      <c r="A69" s="26"/>
      <c r="B69" s="113" t="s">
        <v>20</v>
      </c>
      <c r="C69" s="107"/>
      <c r="D69" s="20">
        <f t="shared" si="16"/>
        <v>5</v>
      </c>
      <c r="E69" s="7">
        <v>0</v>
      </c>
      <c r="F69" s="13">
        <f t="shared" si="3"/>
        <v>3.125E-2</v>
      </c>
      <c r="G69" s="8">
        <f t="shared" si="4"/>
        <v>0</v>
      </c>
      <c r="H69" s="8">
        <f t="shared" si="5"/>
        <v>0</v>
      </c>
      <c r="I69" s="8">
        <f t="shared" si="6"/>
        <v>0</v>
      </c>
      <c r="J69" s="30"/>
      <c r="K69" s="26"/>
      <c r="L69" s="26"/>
      <c r="M69" s="46" t="str">
        <f t="shared" si="7"/>
        <v/>
      </c>
      <c r="N69" s="46" t="str">
        <f t="shared" si="8"/>
        <v/>
      </c>
      <c r="O69" s="46" t="str">
        <f t="shared" si="9"/>
        <v/>
      </c>
      <c r="P69" s="46" t="str">
        <f t="shared" si="10"/>
        <v/>
      </c>
      <c r="Q69" s="46" t="str">
        <f t="shared" si="11"/>
        <v/>
      </c>
      <c r="R69" s="46" t="str">
        <f t="shared" si="12"/>
        <v/>
      </c>
      <c r="S69" s="46" t="str">
        <f t="shared" si="13"/>
        <v/>
      </c>
      <c r="T69" s="46" t="str">
        <f t="shared" si="14"/>
        <v/>
      </c>
      <c r="U69" s="46" t="str">
        <f t="shared" si="15"/>
        <v/>
      </c>
      <c r="V69" s="26"/>
      <c r="W69" s="26"/>
      <c r="X69" s="26"/>
    </row>
    <row r="70" spans="1:24">
      <c r="A70" s="26"/>
      <c r="B70" s="113" t="s">
        <v>49</v>
      </c>
      <c r="C70" s="107"/>
      <c r="D70" s="20">
        <f t="shared" si="16"/>
        <v>5.5</v>
      </c>
      <c r="E70" s="7">
        <v>0</v>
      </c>
      <c r="F70" s="13">
        <f t="shared" si="3"/>
        <v>2.2097086912079608E-2</v>
      </c>
      <c r="G70" s="8">
        <f t="shared" si="4"/>
        <v>0</v>
      </c>
      <c r="H70" s="8">
        <f t="shared" si="5"/>
        <v>0</v>
      </c>
      <c r="I70" s="8">
        <f t="shared" si="6"/>
        <v>0</v>
      </c>
      <c r="J70" s="30"/>
      <c r="K70" s="26"/>
      <c r="L70" s="26"/>
      <c r="M70" s="46" t="str">
        <f t="shared" si="7"/>
        <v/>
      </c>
      <c r="N70" s="46" t="str">
        <f t="shared" si="8"/>
        <v/>
      </c>
      <c r="O70" s="46" t="str">
        <f t="shared" si="9"/>
        <v/>
      </c>
      <c r="P70" s="46" t="str">
        <f t="shared" si="10"/>
        <v/>
      </c>
      <c r="Q70" s="46" t="str">
        <f t="shared" si="11"/>
        <v/>
      </c>
      <c r="R70" s="46" t="str">
        <f t="shared" si="12"/>
        <v/>
      </c>
      <c r="S70" s="46" t="str">
        <f t="shared" si="13"/>
        <v/>
      </c>
      <c r="T70" s="46" t="str">
        <f t="shared" si="14"/>
        <v/>
      </c>
      <c r="U70" s="46" t="str">
        <f t="shared" si="15"/>
        <v/>
      </c>
      <c r="V70" s="26"/>
      <c r="W70" s="26"/>
      <c r="X70" s="26"/>
    </row>
    <row r="71" spans="1:24">
      <c r="A71" s="26"/>
      <c r="B71" s="113" t="s">
        <v>50</v>
      </c>
      <c r="C71" s="107"/>
      <c r="D71" s="20">
        <f t="shared" si="16"/>
        <v>6</v>
      </c>
      <c r="E71" s="7">
        <v>0</v>
      </c>
      <c r="F71" s="13">
        <f t="shared" si="3"/>
        <v>1.5625E-2</v>
      </c>
      <c r="G71" s="8">
        <f t="shared" si="4"/>
        <v>0</v>
      </c>
      <c r="H71" s="8">
        <f t="shared" si="5"/>
        <v>0</v>
      </c>
      <c r="I71" s="8">
        <f t="shared" si="6"/>
        <v>0</v>
      </c>
      <c r="J71" s="30"/>
      <c r="K71" s="26"/>
      <c r="L71" s="26"/>
      <c r="M71" s="46" t="str">
        <f t="shared" si="7"/>
        <v/>
      </c>
      <c r="N71" s="46" t="str">
        <f t="shared" si="8"/>
        <v/>
      </c>
      <c r="O71" s="46" t="str">
        <f t="shared" si="9"/>
        <v/>
      </c>
      <c r="P71" s="46" t="str">
        <f t="shared" si="10"/>
        <v/>
      </c>
      <c r="Q71" s="46" t="str">
        <f t="shared" si="11"/>
        <v/>
      </c>
      <c r="R71" s="46" t="str">
        <f t="shared" si="12"/>
        <v/>
      </c>
      <c r="S71" s="46" t="str">
        <f t="shared" si="13"/>
        <v/>
      </c>
      <c r="T71" s="46" t="str">
        <f t="shared" si="14"/>
        <v/>
      </c>
      <c r="U71" s="46" t="str">
        <f t="shared" si="15"/>
        <v/>
      </c>
      <c r="V71" s="26"/>
      <c r="W71" s="26"/>
      <c r="X71" s="26"/>
    </row>
    <row r="72" spans="1:24">
      <c r="A72" s="26"/>
      <c r="B72" s="113" t="s">
        <v>21</v>
      </c>
      <c r="C72" s="107"/>
      <c r="D72" s="20">
        <f t="shared" si="16"/>
        <v>6.5</v>
      </c>
      <c r="E72" s="7">
        <v>0</v>
      </c>
      <c r="F72" s="13">
        <f t="shared" si="3"/>
        <v>1.1048543456039808E-2</v>
      </c>
      <c r="G72" s="8">
        <f t="shared" si="4"/>
        <v>0</v>
      </c>
      <c r="H72" s="8">
        <f t="shared" si="5"/>
        <v>0</v>
      </c>
      <c r="I72" s="8">
        <f t="shared" si="6"/>
        <v>0</v>
      </c>
      <c r="J72" s="30"/>
      <c r="K72" s="26"/>
      <c r="L72" s="26"/>
      <c r="M72" s="46" t="str">
        <f t="shared" si="7"/>
        <v/>
      </c>
      <c r="N72" s="46" t="str">
        <f t="shared" si="8"/>
        <v/>
      </c>
      <c r="O72" s="46" t="str">
        <f t="shared" si="9"/>
        <v/>
      </c>
      <c r="P72" s="46" t="str">
        <f t="shared" si="10"/>
        <v/>
      </c>
      <c r="Q72" s="46" t="str">
        <f t="shared" si="11"/>
        <v/>
      </c>
      <c r="R72" s="46" t="str">
        <f t="shared" si="12"/>
        <v/>
      </c>
      <c r="S72" s="46" t="str">
        <f t="shared" si="13"/>
        <v/>
      </c>
      <c r="T72" s="46" t="str">
        <f t="shared" si="14"/>
        <v/>
      </c>
      <c r="U72" s="46" t="str">
        <f t="shared" si="15"/>
        <v/>
      </c>
      <c r="V72" s="26"/>
      <c r="W72" s="26"/>
      <c r="X72" s="26"/>
    </row>
    <row r="73" spans="1:24">
      <c r="A73" s="26"/>
      <c r="B73" s="113" t="s">
        <v>21</v>
      </c>
      <c r="C73" s="107"/>
      <c r="D73" s="20">
        <f t="shared" si="16"/>
        <v>7</v>
      </c>
      <c r="E73" s="7">
        <v>0</v>
      </c>
      <c r="F73" s="13">
        <f t="shared" si="3"/>
        <v>7.8125E-3</v>
      </c>
      <c r="G73" s="8">
        <f t="shared" si="4"/>
        <v>0</v>
      </c>
      <c r="H73" s="8">
        <f t="shared" si="5"/>
        <v>0</v>
      </c>
      <c r="I73" s="8">
        <f t="shared" si="6"/>
        <v>0</v>
      </c>
      <c r="J73" s="26"/>
      <c r="K73" s="26"/>
      <c r="L73" s="26"/>
      <c r="M73" s="46" t="str">
        <f t="shared" si="7"/>
        <v/>
      </c>
      <c r="N73" s="46" t="str">
        <f t="shared" si="8"/>
        <v/>
      </c>
      <c r="O73" s="46" t="str">
        <f t="shared" si="9"/>
        <v/>
      </c>
      <c r="P73" s="46" t="str">
        <f t="shared" si="10"/>
        <v/>
      </c>
      <c r="Q73" s="46" t="str">
        <f t="shared" si="11"/>
        <v/>
      </c>
      <c r="R73" s="46" t="str">
        <f t="shared" si="12"/>
        <v/>
      </c>
      <c r="S73" s="46" t="str">
        <f t="shared" si="13"/>
        <v/>
      </c>
      <c r="T73" s="46" t="str">
        <f t="shared" si="14"/>
        <v/>
      </c>
      <c r="U73" s="46" t="str">
        <f t="shared" si="15"/>
        <v/>
      </c>
      <c r="V73" s="26"/>
      <c r="W73" s="26"/>
      <c r="X73" s="26"/>
    </row>
    <row r="74" spans="1:24">
      <c r="A74" s="26"/>
      <c r="B74" s="113" t="s">
        <v>51</v>
      </c>
      <c r="C74" s="107"/>
      <c r="D74" s="20">
        <f t="shared" si="16"/>
        <v>7.5</v>
      </c>
      <c r="E74" s="7">
        <v>0</v>
      </c>
      <c r="F74" s="13">
        <f t="shared" si="3"/>
        <v>5.5242717280199038E-3</v>
      </c>
      <c r="G74" s="8">
        <f t="shared" si="4"/>
        <v>0</v>
      </c>
      <c r="H74" s="8">
        <f t="shared" si="5"/>
        <v>0</v>
      </c>
      <c r="I74" s="8">
        <f t="shared" si="6"/>
        <v>0</v>
      </c>
      <c r="J74" s="26"/>
      <c r="K74" s="26"/>
      <c r="L74" s="26"/>
      <c r="M74" s="46" t="str">
        <f t="shared" si="7"/>
        <v/>
      </c>
      <c r="N74" s="46" t="str">
        <f t="shared" si="8"/>
        <v/>
      </c>
      <c r="O74" s="46" t="str">
        <f t="shared" si="9"/>
        <v/>
      </c>
      <c r="P74" s="46" t="str">
        <f t="shared" si="10"/>
        <v/>
      </c>
      <c r="Q74" s="46" t="str">
        <f t="shared" si="11"/>
        <v/>
      </c>
      <c r="R74" s="46" t="str">
        <f t="shared" si="12"/>
        <v/>
      </c>
      <c r="S74" s="46" t="str">
        <f t="shared" si="13"/>
        <v/>
      </c>
      <c r="T74" s="46" t="str">
        <f t="shared" si="14"/>
        <v/>
      </c>
      <c r="U74" s="46" t="str">
        <f t="shared" si="15"/>
        <v/>
      </c>
      <c r="V74" s="26"/>
      <c r="W74" s="26"/>
      <c r="X74" s="26"/>
    </row>
    <row r="75" spans="1:24">
      <c r="A75" s="26"/>
      <c r="B75" s="113" t="s">
        <v>51</v>
      </c>
      <c r="C75" s="107"/>
      <c r="D75" s="20">
        <f t="shared" si="16"/>
        <v>8</v>
      </c>
      <c r="E75" s="7">
        <v>0</v>
      </c>
      <c r="F75" s="13">
        <f t="shared" si="3"/>
        <v>3.90625E-3</v>
      </c>
      <c r="G75" s="8">
        <f t="shared" si="4"/>
        <v>0</v>
      </c>
      <c r="H75" s="8">
        <f t="shared" si="5"/>
        <v>0</v>
      </c>
      <c r="I75" s="8">
        <f t="shared" si="6"/>
        <v>0</v>
      </c>
      <c r="J75" s="26"/>
      <c r="K75" s="26"/>
      <c r="L75" s="26"/>
      <c r="M75" s="46" t="str">
        <f t="shared" si="7"/>
        <v/>
      </c>
      <c r="N75" s="46" t="str">
        <f t="shared" si="8"/>
        <v/>
      </c>
      <c r="O75" s="46" t="str">
        <f t="shared" si="9"/>
        <v/>
      </c>
      <c r="P75" s="46" t="str">
        <f t="shared" si="10"/>
        <v/>
      </c>
      <c r="Q75" s="46" t="str">
        <f t="shared" si="11"/>
        <v/>
      </c>
      <c r="R75" s="46" t="str">
        <f t="shared" si="12"/>
        <v/>
      </c>
      <c r="S75" s="46" t="str">
        <f t="shared" si="13"/>
        <v/>
      </c>
      <c r="T75" s="46" t="str">
        <f t="shared" si="14"/>
        <v/>
      </c>
      <c r="U75" s="46" t="str">
        <f t="shared" si="15"/>
        <v/>
      </c>
      <c r="V75" s="26"/>
      <c r="W75" s="26"/>
      <c r="X75" s="26"/>
    </row>
    <row r="76" spans="1:24">
      <c r="A76" s="26"/>
      <c r="B76" s="113" t="s">
        <v>22</v>
      </c>
      <c r="C76" s="107"/>
      <c r="D76" s="20">
        <f t="shared" si="16"/>
        <v>8.5</v>
      </c>
      <c r="E76" s="7">
        <v>0</v>
      </c>
      <c r="F76" s="13">
        <f t="shared" si="3"/>
        <v>2.7621358640099515E-3</v>
      </c>
      <c r="G76" s="8">
        <f t="shared" si="4"/>
        <v>0</v>
      </c>
      <c r="H76" s="8">
        <f t="shared" si="5"/>
        <v>0</v>
      </c>
      <c r="I76" s="8">
        <f t="shared" si="6"/>
        <v>0</v>
      </c>
      <c r="J76" s="26"/>
      <c r="K76" s="26"/>
      <c r="L76" s="26"/>
      <c r="M76" s="46" t="str">
        <f t="shared" si="7"/>
        <v/>
      </c>
      <c r="N76" s="46" t="str">
        <f t="shared" si="8"/>
        <v/>
      </c>
      <c r="O76" s="46" t="str">
        <f t="shared" si="9"/>
        <v/>
      </c>
      <c r="P76" s="46" t="str">
        <f t="shared" si="10"/>
        <v/>
      </c>
      <c r="Q76" s="46" t="str">
        <f t="shared" si="11"/>
        <v/>
      </c>
      <c r="R76" s="46" t="str">
        <f t="shared" si="12"/>
        <v/>
      </c>
      <c r="S76" s="46" t="str">
        <f t="shared" si="13"/>
        <v/>
      </c>
      <c r="T76" s="46" t="str">
        <f t="shared" si="14"/>
        <v/>
      </c>
      <c r="U76" s="46" t="str">
        <f t="shared" si="15"/>
        <v/>
      </c>
      <c r="V76" s="26"/>
      <c r="W76" s="26"/>
      <c r="X76" s="26"/>
    </row>
    <row r="77" spans="1:24">
      <c r="A77" s="26"/>
      <c r="B77" s="113" t="s">
        <v>22</v>
      </c>
      <c r="C77" s="107"/>
      <c r="D77" s="20">
        <f t="shared" si="16"/>
        <v>9</v>
      </c>
      <c r="E77" s="7">
        <v>0</v>
      </c>
      <c r="F77" s="13">
        <f t="shared" si="3"/>
        <v>1.953125E-3</v>
      </c>
      <c r="G77" s="8">
        <f t="shared" si="4"/>
        <v>0</v>
      </c>
      <c r="H77" s="8">
        <f t="shared" si="5"/>
        <v>0</v>
      </c>
      <c r="I77" s="8">
        <f t="shared" si="6"/>
        <v>0</v>
      </c>
      <c r="J77" s="26"/>
      <c r="K77" s="26"/>
      <c r="L77" s="26"/>
      <c r="M77" s="46" t="str">
        <f t="shared" si="7"/>
        <v/>
      </c>
      <c r="N77" s="46" t="str">
        <f t="shared" si="8"/>
        <v/>
      </c>
      <c r="O77" s="46" t="str">
        <f t="shared" si="9"/>
        <v/>
      </c>
      <c r="P77" s="46" t="str">
        <f t="shared" si="10"/>
        <v/>
      </c>
      <c r="Q77" s="46" t="str">
        <f t="shared" si="11"/>
        <v/>
      </c>
      <c r="R77" s="46" t="str">
        <f t="shared" si="12"/>
        <v/>
      </c>
      <c r="S77" s="46" t="str">
        <f t="shared" si="13"/>
        <v/>
      </c>
      <c r="T77" s="46" t="str">
        <f t="shared" si="14"/>
        <v/>
      </c>
      <c r="U77" s="46" t="str">
        <f t="shared" si="15"/>
        <v/>
      </c>
      <c r="V77" s="26"/>
      <c r="W77" s="26"/>
      <c r="X77" s="26"/>
    </row>
    <row r="78" spans="1:24">
      <c r="A78" s="26"/>
      <c r="B78" s="113" t="s">
        <v>52</v>
      </c>
      <c r="C78" s="107"/>
      <c r="D78" s="20">
        <f t="shared" si="16"/>
        <v>9.5</v>
      </c>
      <c r="E78" s="7">
        <v>0</v>
      </c>
      <c r="F78" s="13">
        <f t="shared" si="3"/>
        <v>1.3810679320049757E-3</v>
      </c>
      <c r="G78" s="8">
        <f t="shared" si="4"/>
        <v>0</v>
      </c>
      <c r="H78" s="8">
        <f t="shared" si="5"/>
        <v>0</v>
      </c>
      <c r="I78" s="8">
        <f t="shared" si="6"/>
        <v>0</v>
      </c>
      <c r="J78" s="26"/>
      <c r="K78" s="26"/>
      <c r="L78" s="26"/>
      <c r="M78" s="46" t="str">
        <f t="shared" si="7"/>
        <v/>
      </c>
      <c r="N78" s="46" t="str">
        <f t="shared" si="8"/>
        <v/>
      </c>
      <c r="O78" s="46" t="str">
        <f t="shared" si="9"/>
        <v/>
      </c>
      <c r="P78" s="46" t="str">
        <f t="shared" si="10"/>
        <v/>
      </c>
      <c r="Q78" s="46" t="str">
        <f t="shared" si="11"/>
        <v/>
      </c>
      <c r="R78" s="46" t="str">
        <f t="shared" si="12"/>
        <v/>
      </c>
      <c r="S78" s="46" t="str">
        <f t="shared" si="13"/>
        <v/>
      </c>
      <c r="T78" s="46" t="str">
        <f t="shared" si="14"/>
        <v/>
      </c>
      <c r="U78" s="46" t="str">
        <f t="shared" si="15"/>
        <v/>
      </c>
      <c r="V78" s="26"/>
      <c r="W78" s="26"/>
      <c r="X78" s="26"/>
    </row>
    <row r="79" spans="1:24">
      <c r="A79" s="26"/>
      <c r="B79" s="113" t="s">
        <v>52</v>
      </c>
      <c r="C79" s="107"/>
      <c r="D79" s="20">
        <f t="shared" si="16"/>
        <v>10</v>
      </c>
      <c r="E79" s="7">
        <v>0</v>
      </c>
      <c r="F79" s="13">
        <f t="shared" si="3"/>
        <v>9.765625E-4</v>
      </c>
      <c r="G79" s="8">
        <f t="shared" si="4"/>
        <v>0</v>
      </c>
      <c r="H79" s="8">
        <f t="shared" si="5"/>
        <v>0</v>
      </c>
      <c r="I79" s="8">
        <f t="shared" si="6"/>
        <v>0</v>
      </c>
      <c r="J79" s="26"/>
      <c r="K79" s="26"/>
      <c r="L79" s="26"/>
      <c r="M79" s="46" t="str">
        <f t="shared" si="7"/>
        <v/>
      </c>
      <c r="N79" s="46" t="str">
        <f t="shared" si="8"/>
        <v/>
      </c>
      <c r="O79" s="46" t="str">
        <f t="shared" si="9"/>
        <v/>
      </c>
      <c r="P79" s="46" t="str">
        <f t="shared" si="10"/>
        <v/>
      </c>
      <c r="Q79" s="46" t="str">
        <f t="shared" si="11"/>
        <v/>
      </c>
      <c r="R79" s="46" t="str">
        <f t="shared" si="12"/>
        <v/>
      </c>
      <c r="S79" s="46" t="str">
        <f t="shared" si="13"/>
        <v/>
      </c>
      <c r="T79" s="46" t="str">
        <f t="shared" si="14"/>
        <v/>
      </c>
      <c r="U79" s="46" t="str">
        <f t="shared" si="15"/>
        <v/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>
        <f>SUM(M39:M79)</f>
        <v>-5.0283015199995802</v>
      </c>
      <c r="N80" s="45">
        <f t="shared" ref="N80:U80" si="17">SUM(N39:N79)</f>
        <v>-4.8545047714841481</v>
      </c>
      <c r="O80" s="45">
        <f t="shared" si="17"/>
        <v>-4.6194705024189933</v>
      </c>
      <c r="P80" s="45">
        <f t="shared" si="17"/>
        <v>-3.8254908447178315</v>
      </c>
      <c r="Q80" s="45">
        <f t="shared" si="17"/>
        <v>-3.4473098092485919</v>
      </c>
      <c r="R80" s="45">
        <f t="shared" si="17"/>
        <v>-3.2460134109068544</v>
      </c>
      <c r="S80" s="45">
        <f t="shared" si="17"/>
        <v>-2.7080543226985734</v>
      </c>
      <c r="T80" s="45">
        <f t="shared" si="17"/>
        <v>-1.6996273900964214</v>
      </c>
      <c r="U80" s="45">
        <f t="shared" si="17"/>
        <v>1.0113480034541285</v>
      </c>
      <c r="V80" s="26"/>
      <c r="W80" s="26"/>
      <c r="X80" s="26"/>
    </row>
    <row r="81" spans="1:24">
      <c r="A81" s="26"/>
      <c r="B81" s="100" t="s">
        <v>23</v>
      </c>
      <c r="C81" s="114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13" t="s">
        <v>37</v>
      </c>
      <c r="C82" s="107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13" t="s">
        <v>42</v>
      </c>
      <c r="C83" s="107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13" t="s">
        <v>42</v>
      </c>
      <c r="C84" s="107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13" t="s">
        <v>38</v>
      </c>
      <c r="C85" s="107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13" t="s">
        <v>38</v>
      </c>
      <c r="C86" s="107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13" t="s">
        <v>41</v>
      </c>
      <c r="C87" s="107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13" t="s">
        <v>41</v>
      </c>
      <c r="C88" s="107"/>
      <c r="D88" s="4">
        <f t="shared" si="31"/>
        <v>-7</v>
      </c>
      <c r="E88" s="75"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13" t="s">
        <v>39</v>
      </c>
      <c r="C89" s="107"/>
      <c r="D89" s="4">
        <f t="shared" si="31"/>
        <v>-6.5</v>
      </c>
      <c r="E89" s="75">
        <v>0</v>
      </c>
      <c r="F89" s="3">
        <f t="shared" si="18"/>
        <v>90.509667991878061</v>
      </c>
      <c r="G89" s="8">
        <f t="shared" si="19"/>
        <v>0</v>
      </c>
      <c r="H89" s="8">
        <f t="shared" si="20"/>
        <v>0</v>
      </c>
      <c r="I89" s="8">
        <f t="shared" si="21"/>
        <v>100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13" t="s">
        <v>40</v>
      </c>
      <c r="C90" s="107"/>
      <c r="D90" s="4">
        <f t="shared" si="31"/>
        <v>-6</v>
      </c>
      <c r="E90" s="75">
        <v>0</v>
      </c>
      <c r="F90" s="11">
        <f t="shared" si="18"/>
        <v>64</v>
      </c>
      <c r="G90" s="8">
        <f t="shared" si="19"/>
        <v>0</v>
      </c>
      <c r="H90" s="8">
        <f t="shared" si="20"/>
        <v>0</v>
      </c>
      <c r="I90" s="8">
        <f t="shared" si="21"/>
        <v>100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13" t="s">
        <v>47</v>
      </c>
      <c r="C91" s="107"/>
      <c r="D91" s="4">
        <f t="shared" si="31"/>
        <v>-5.5</v>
      </c>
      <c r="E91" s="75">
        <v>3</v>
      </c>
      <c r="F91" s="10">
        <f t="shared" si="18"/>
        <v>45.254833995939045</v>
      </c>
      <c r="G91" s="8">
        <f t="shared" si="19"/>
        <v>4.2253521126760563E-2</v>
      </c>
      <c r="H91" s="8">
        <f t="shared" si="20"/>
        <v>4.225352112676056</v>
      </c>
      <c r="I91" s="8">
        <f t="shared" si="21"/>
        <v>100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13" t="s">
        <v>47</v>
      </c>
      <c r="C92" s="107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8.4507042253521125E-2</v>
      </c>
      <c r="H92" s="8">
        <f t="shared" si="20"/>
        <v>8.4507042253521121</v>
      </c>
      <c r="I92" s="8">
        <f t="shared" si="21"/>
        <v>95.774647887323951</v>
      </c>
      <c r="J92" s="28"/>
      <c r="K92" s="26"/>
      <c r="L92" s="26"/>
      <c r="M92" s="46">
        <f t="shared" si="22"/>
        <v>-5.1583333333333332</v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13" t="s">
        <v>17</v>
      </c>
      <c r="C93" s="107"/>
      <c r="D93" s="4">
        <f t="shared" si="31"/>
        <v>-4.5</v>
      </c>
      <c r="E93" s="75">
        <v>19</v>
      </c>
      <c r="F93" s="3">
        <f t="shared" si="18"/>
        <v>22.627416997969519</v>
      </c>
      <c r="G93" s="8">
        <f t="shared" si="19"/>
        <v>0.26760563380281688</v>
      </c>
      <c r="H93" s="8">
        <f t="shared" si="20"/>
        <v>26.760563380281688</v>
      </c>
      <c r="I93" s="8">
        <f t="shared" si="21"/>
        <v>87.323943661971839</v>
      </c>
      <c r="J93" s="28"/>
      <c r="K93" s="26"/>
      <c r="L93" s="26"/>
      <c r="M93" s="46" t="str">
        <f t="shared" si="22"/>
        <v/>
      </c>
      <c r="N93" s="46">
        <f t="shared" si="23"/>
        <v>-4.9378947368421056</v>
      </c>
      <c r="O93" s="46">
        <f t="shared" si="24"/>
        <v>-4.7697368421052628</v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13" t="s">
        <v>17</v>
      </c>
      <c r="C94" s="107"/>
      <c r="D94" s="4">
        <f t="shared" si="31"/>
        <v>-4</v>
      </c>
      <c r="E94" s="75">
        <v>13</v>
      </c>
      <c r="F94" s="11">
        <f t="shared" si="18"/>
        <v>16</v>
      </c>
      <c r="G94" s="8">
        <f t="shared" si="19"/>
        <v>0.18309859154929578</v>
      </c>
      <c r="H94" s="8">
        <f t="shared" si="20"/>
        <v>18.30985915492958</v>
      </c>
      <c r="I94" s="8">
        <f t="shared" si="21"/>
        <v>60.563380281690144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>
        <f t="shared" si="25"/>
        <v>-4.2115384615384617</v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13" t="s">
        <v>43</v>
      </c>
      <c r="C95" s="107"/>
      <c r="D95" s="4">
        <f t="shared" si="31"/>
        <v>-3.5</v>
      </c>
      <c r="E95" s="75">
        <v>7</v>
      </c>
      <c r="F95" s="3">
        <f t="shared" si="18"/>
        <v>11.313708498984759</v>
      </c>
      <c r="G95" s="8">
        <f t="shared" si="19"/>
        <v>9.8591549295774641E-2</v>
      </c>
      <c r="H95" s="8">
        <f t="shared" si="20"/>
        <v>9.8591549295774641</v>
      </c>
      <c r="I95" s="8">
        <f t="shared" si="21"/>
        <v>42.253521126760567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-3.8857142857142857</v>
      </c>
      <c r="R95" s="46">
        <f t="shared" si="27"/>
        <v>-3.6321428571428571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13" t="s">
        <v>43</v>
      </c>
      <c r="C96" s="107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0.11267605633802817</v>
      </c>
      <c r="H96" s="8">
        <f t="shared" si="20"/>
        <v>11.267605633802818</v>
      </c>
      <c r="I96" s="8">
        <f t="shared" si="21"/>
        <v>32.394366197183103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-3.171875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13" t="s">
        <v>16</v>
      </c>
      <c r="C97" s="107"/>
      <c r="D97" s="4">
        <f t="shared" si="31"/>
        <v>-2.5</v>
      </c>
      <c r="E97" s="75">
        <v>3</v>
      </c>
      <c r="F97" s="10">
        <f t="shared" si="18"/>
        <v>5.6568542494923806</v>
      </c>
      <c r="G97" s="8">
        <f t="shared" si="19"/>
        <v>4.2253521126760563E-2</v>
      </c>
      <c r="H97" s="8">
        <f t="shared" si="20"/>
        <v>4.225352112676056</v>
      </c>
      <c r="I97" s="8">
        <f t="shared" si="21"/>
        <v>21.126760563380284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13" t="s">
        <v>16</v>
      </c>
      <c r="C98" s="107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1.4084507042253521E-2</v>
      </c>
      <c r="H98" s="8">
        <f t="shared" si="20"/>
        <v>1.4084507042253522</v>
      </c>
      <c r="I98" s="8">
        <f t="shared" si="21"/>
        <v>16.901408450704228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-2.1799999999999997</v>
      </c>
      <c r="U98" s="46" t="str">
        <f t="shared" si="30"/>
        <v/>
      </c>
      <c r="V98" s="26"/>
      <c r="W98" s="26"/>
      <c r="X98" s="26"/>
    </row>
    <row r="99" spans="1:24">
      <c r="A99" s="26"/>
      <c r="B99" s="113" t="s">
        <v>46</v>
      </c>
      <c r="C99" s="107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1.4084507042253521E-2</v>
      </c>
      <c r="H99" s="8">
        <f t="shared" si="20"/>
        <v>1.4084507042253522</v>
      </c>
      <c r="I99" s="8">
        <f t="shared" si="21"/>
        <v>15.492957746478874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13" t="s">
        <v>46</v>
      </c>
      <c r="C100" s="107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14.084507042253522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13" t="s">
        <v>45</v>
      </c>
      <c r="C101" s="107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14.084507042253522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13" t="s">
        <v>45</v>
      </c>
      <c r="C102" s="107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14.084507042253522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13" t="s">
        <v>18</v>
      </c>
      <c r="C103" s="107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14.084507042253522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13" t="s">
        <v>18</v>
      </c>
      <c r="C104" s="107"/>
      <c r="D104" s="4">
        <f t="shared" si="31"/>
        <v>1</v>
      </c>
      <c r="E104" s="75">
        <v>1</v>
      </c>
      <c r="F104" s="3">
        <f t="shared" si="18"/>
        <v>0.5</v>
      </c>
      <c r="G104" s="8">
        <f t="shared" si="19"/>
        <v>1.4084507042253521E-2</v>
      </c>
      <c r="H104" s="8">
        <f t="shared" si="20"/>
        <v>1.4084507042253522</v>
      </c>
      <c r="I104" s="8">
        <f t="shared" si="21"/>
        <v>14.084507042253522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13" t="s">
        <v>44</v>
      </c>
      <c r="C105" s="107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12.67605633802817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13" t="s">
        <v>44</v>
      </c>
      <c r="C106" s="107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12.67605633802817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13" t="s">
        <v>19</v>
      </c>
      <c r="C107" s="107"/>
      <c r="D107" s="4">
        <f t="shared" si="31"/>
        <v>2.5</v>
      </c>
      <c r="E107" s="75">
        <v>1</v>
      </c>
      <c r="F107" s="13">
        <f t="shared" si="18"/>
        <v>0.17677669529663687</v>
      </c>
      <c r="G107" s="8">
        <f t="shared" si="19"/>
        <v>1.4084507042253521E-2</v>
      </c>
      <c r="H107" s="8">
        <f t="shared" si="20"/>
        <v>1.4084507042253522</v>
      </c>
      <c r="I107" s="8">
        <f t="shared" si="21"/>
        <v>12.67605633802817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13" t="s">
        <v>19</v>
      </c>
      <c r="C108" s="107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11.267605633802818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13" t="s">
        <v>48</v>
      </c>
      <c r="C109" s="107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11.267605633802818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13" t="s">
        <v>48</v>
      </c>
      <c r="C110" s="107"/>
      <c r="D110" s="4">
        <f t="shared" si="31"/>
        <v>4</v>
      </c>
      <c r="E110" s="75">
        <v>8</v>
      </c>
      <c r="F110" s="13">
        <f t="shared" si="18"/>
        <v>6.25E-2</v>
      </c>
      <c r="G110" s="8">
        <f t="shared" si="19"/>
        <v>0.11267605633802817</v>
      </c>
      <c r="H110" s="8">
        <f t="shared" si="20"/>
        <v>11.267605633802818</v>
      </c>
      <c r="I110" s="8">
        <f t="shared" si="21"/>
        <v>11.267605633802818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>
        <f t="shared" si="30"/>
        <v>3.5562499999999999</v>
      </c>
      <c r="V110" s="26"/>
      <c r="W110" s="26"/>
      <c r="X110" s="26"/>
    </row>
    <row r="111" spans="1:24">
      <c r="A111" s="26"/>
      <c r="B111" s="113" t="s">
        <v>20</v>
      </c>
      <c r="C111" s="107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13" t="s">
        <v>20</v>
      </c>
      <c r="C112" s="107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13" t="s">
        <v>49</v>
      </c>
      <c r="C113" s="107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13" t="s">
        <v>50</v>
      </c>
      <c r="C114" s="107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13" t="s">
        <v>21</v>
      </c>
      <c r="C115" s="107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13" t="s">
        <v>21</v>
      </c>
      <c r="C116" s="107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13" t="s">
        <v>51</v>
      </c>
      <c r="C117" s="107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13" t="s">
        <v>51</v>
      </c>
      <c r="C118" s="107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13" t="s">
        <v>22</v>
      </c>
      <c r="C119" s="107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13" t="s">
        <v>22</v>
      </c>
      <c r="C120" s="107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13" t="s">
        <v>52</v>
      </c>
      <c r="C121" s="107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13" t="s">
        <v>52</v>
      </c>
      <c r="C122" s="107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71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-5.1583333333333332</v>
      </c>
      <c r="N123" s="45">
        <f t="shared" ref="N123:U123" si="32">SUM(N82:N122)</f>
        <v>-4.9378947368421056</v>
      </c>
      <c r="O123" s="45">
        <f t="shared" si="32"/>
        <v>-4.7697368421052628</v>
      </c>
      <c r="P123" s="45">
        <f t="shared" si="32"/>
        <v>-4.2115384615384617</v>
      </c>
      <c r="Q123" s="45">
        <f t="shared" si="32"/>
        <v>-3.8857142857142857</v>
      </c>
      <c r="R123" s="45">
        <f t="shared" si="32"/>
        <v>-3.6321428571428571</v>
      </c>
      <c r="S123" s="45">
        <f t="shared" si="32"/>
        <v>-3.171875</v>
      </c>
      <c r="T123" s="45">
        <f t="shared" si="32"/>
        <v>-2.1799999999999997</v>
      </c>
      <c r="U123" s="45">
        <f t="shared" si="32"/>
        <v>3.5562499999999999</v>
      </c>
      <c r="V123" s="26"/>
      <c r="W123" s="26"/>
      <c r="X123" s="26"/>
    </row>
    <row r="124" spans="1:24">
      <c r="A124" s="26"/>
      <c r="B124" s="101" t="s">
        <v>23</v>
      </c>
      <c r="C124" s="11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13" t="s">
        <v>37</v>
      </c>
      <c r="C125" s="107"/>
      <c r="D125" s="7">
        <v>-10</v>
      </c>
      <c r="E125" s="75">
        <v>0</v>
      </c>
      <c r="F125" s="11">
        <f t="shared" ref="F125:F165" si="33">2^(-D125)</f>
        <v>1024</v>
      </c>
      <c r="G125" s="8">
        <f t="shared" ref="G125:G165" si="34">E125/$E$14</f>
        <v>0</v>
      </c>
      <c r="H125" s="8">
        <f t="shared" ref="H125:H165" si="35">G125*100</f>
        <v>0</v>
      </c>
      <c r="I125" s="8">
        <f>I126+H125</f>
        <v>100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</row>
    <row r="126" spans="1:24">
      <c r="A126" s="26"/>
      <c r="B126" s="113" t="s">
        <v>42</v>
      </c>
      <c r="C126" s="107"/>
      <c r="D126" s="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100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</row>
    <row r="127" spans="1:24">
      <c r="A127" s="26"/>
      <c r="B127" s="113" t="s">
        <v>42</v>
      </c>
      <c r="C127" s="107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100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</row>
    <row r="128" spans="1:24">
      <c r="A128" s="26"/>
      <c r="B128" s="113" t="s">
        <v>38</v>
      </c>
      <c r="C128" s="107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100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</row>
    <row r="129" spans="1:24">
      <c r="A129" s="26"/>
      <c r="B129" s="113" t="s">
        <v>38</v>
      </c>
      <c r="C129" s="107"/>
      <c r="D129" s="4">
        <f t="shared" si="46"/>
        <v>-8</v>
      </c>
      <c r="E129" s="76">
        <v>0</v>
      </c>
      <c r="F129" s="11">
        <f t="shared" si="33"/>
        <v>256</v>
      </c>
      <c r="G129" s="8">
        <f t="shared" si="34"/>
        <v>0</v>
      </c>
      <c r="H129" s="8">
        <f t="shared" si="35"/>
        <v>0</v>
      </c>
      <c r="I129" s="8">
        <f t="shared" si="36"/>
        <v>100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</row>
    <row r="130" spans="1:24">
      <c r="A130" s="26"/>
      <c r="B130" s="113" t="s">
        <v>41</v>
      </c>
      <c r="C130" s="107"/>
      <c r="D130" s="4">
        <f t="shared" si="46"/>
        <v>-7.5</v>
      </c>
      <c r="E130" s="76">
        <v>0</v>
      </c>
      <c r="F130" s="11">
        <f t="shared" si="33"/>
        <v>181.01933598375612</v>
      </c>
      <c r="G130" s="8">
        <f t="shared" si="34"/>
        <v>0</v>
      </c>
      <c r="H130" s="8">
        <f t="shared" si="35"/>
        <v>0</v>
      </c>
      <c r="I130" s="8">
        <f t="shared" si="36"/>
        <v>100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</row>
    <row r="131" spans="1:24">
      <c r="A131" s="26"/>
      <c r="B131" s="113" t="s">
        <v>41</v>
      </c>
      <c r="C131" s="107"/>
      <c r="D131" s="4">
        <f t="shared" si="46"/>
        <v>-7</v>
      </c>
      <c r="E131" s="76">
        <v>0</v>
      </c>
      <c r="F131" s="11">
        <f t="shared" si="33"/>
        <v>128</v>
      </c>
      <c r="G131" s="8">
        <f t="shared" si="34"/>
        <v>0</v>
      </c>
      <c r="H131" s="8">
        <f t="shared" si="35"/>
        <v>0</v>
      </c>
      <c r="I131" s="8">
        <f t="shared" si="36"/>
        <v>100</v>
      </c>
      <c r="J131" s="27"/>
      <c r="K131" s="26"/>
      <c r="L131" s="26"/>
      <c r="M131" s="46" t="str">
        <f t="shared" si="37"/>
        <v/>
      </c>
      <c r="N131" s="46" t="str">
        <f t="shared" si="38"/>
        <v/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</row>
    <row r="132" spans="1:24">
      <c r="A132" s="26"/>
      <c r="B132" s="113" t="s">
        <v>39</v>
      </c>
      <c r="C132" s="107"/>
      <c r="D132" s="4">
        <f t="shared" si="46"/>
        <v>-6.5</v>
      </c>
      <c r="E132" s="76">
        <v>0</v>
      </c>
      <c r="F132" s="3">
        <f t="shared" si="33"/>
        <v>90.509667991878061</v>
      </c>
      <c r="G132" s="8">
        <f t="shared" si="34"/>
        <v>0</v>
      </c>
      <c r="H132" s="8">
        <f t="shared" si="35"/>
        <v>0</v>
      </c>
      <c r="I132" s="8">
        <f t="shared" si="36"/>
        <v>100</v>
      </c>
      <c r="J132" s="28"/>
      <c r="K132" s="26"/>
      <c r="L132" s="26"/>
      <c r="M132" s="46" t="str">
        <f t="shared" si="37"/>
        <v/>
      </c>
      <c r="N132" s="46" t="str">
        <f t="shared" si="38"/>
        <v/>
      </c>
      <c r="O132" s="46" t="str">
        <f t="shared" si="39"/>
        <v/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</row>
    <row r="133" spans="1:24">
      <c r="A133" s="26"/>
      <c r="B133" s="113" t="s">
        <v>40</v>
      </c>
      <c r="C133" s="107"/>
      <c r="D133" s="4">
        <f t="shared" si="46"/>
        <v>-6</v>
      </c>
      <c r="E133" s="76">
        <v>0</v>
      </c>
      <c r="F133" s="11">
        <f t="shared" si="33"/>
        <v>64</v>
      </c>
      <c r="G133" s="8">
        <f t="shared" si="34"/>
        <v>0</v>
      </c>
      <c r="H133" s="8">
        <f t="shared" si="35"/>
        <v>0</v>
      </c>
      <c r="I133" s="8">
        <f t="shared" si="36"/>
        <v>100</v>
      </c>
      <c r="J133" s="28"/>
      <c r="K133" s="26"/>
      <c r="L133" s="26"/>
      <c r="M133" s="46" t="str">
        <f t="shared" si="37"/>
        <v/>
      </c>
      <c r="N133" s="46" t="str">
        <f t="shared" si="38"/>
        <v/>
      </c>
      <c r="O133" s="46" t="str">
        <f t="shared" si="39"/>
        <v/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</row>
    <row r="134" spans="1:24">
      <c r="A134" s="26"/>
      <c r="B134" s="113" t="s">
        <v>47</v>
      </c>
      <c r="C134" s="107"/>
      <c r="D134" s="4">
        <f t="shared" si="46"/>
        <v>-5.5</v>
      </c>
      <c r="E134" s="76">
        <v>526</v>
      </c>
      <c r="F134" s="10">
        <f t="shared" si="33"/>
        <v>45.254833995939045</v>
      </c>
      <c r="G134" s="8">
        <f t="shared" si="34"/>
        <v>1.4859596587377817E-2</v>
      </c>
      <c r="H134" s="8">
        <f t="shared" si="35"/>
        <v>1.4859596587377817</v>
      </c>
      <c r="I134" s="8">
        <f t="shared" si="36"/>
        <v>100</v>
      </c>
      <c r="J134" s="28"/>
      <c r="K134" s="26"/>
      <c r="L134" s="26"/>
      <c r="M134" s="46" t="str">
        <f t="shared" si="37"/>
        <v/>
      </c>
      <c r="N134" s="46" t="str">
        <f t="shared" si="38"/>
        <v/>
      </c>
      <c r="O134" s="46" t="str">
        <f t="shared" si="39"/>
        <v/>
      </c>
      <c r="P134" s="46" t="str">
        <f t="shared" si="40"/>
        <v/>
      </c>
      <c r="Q134" s="46" t="str">
        <f t="shared" si="41"/>
        <v/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</row>
    <row r="135" spans="1:24">
      <c r="A135" s="26"/>
      <c r="B135" s="113" t="s">
        <v>47</v>
      </c>
      <c r="C135" s="107"/>
      <c r="D135" s="4">
        <f t="shared" si="46"/>
        <v>-5</v>
      </c>
      <c r="E135" s="76">
        <v>2370</v>
      </c>
      <c r="F135" s="11">
        <f t="shared" si="33"/>
        <v>32</v>
      </c>
      <c r="G135" s="8">
        <f t="shared" si="34"/>
        <v>6.6952935194078758E-2</v>
      </c>
      <c r="H135" s="8">
        <f t="shared" si="35"/>
        <v>6.6952935194078762</v>
      </c>
      <c r="I135" s="8">
        <f t="shared" si="36"/>
        <v>98.514040341262216</v>
      </c>
      <c r="J135" s="28"/>
      <c r="K135" s="26"/>
      <c r="L135" s="26"/>
      <c r="M135" s="46" t="str">
        <f t="shared" si="37"/>
        <v/>
      </c>
      <c r="N135" s="46" t="str">
        <f t="shared" si="38"/>
        <v/>
      </c>
      <c r="O135" s="46" t="str">
        <f t="shared" si="39"/>
        <v/>
      </c>
      <c r="P135" s="46" t="str">
        <f t="shared" si="40"/>
        <v/>
      </c>
      <c r="Q135" s="46" t="str">
        <f t="shared" si="41"/>
        <v/>
      </c>
      <c r="R135" s="46" t="str">
        <f t="shared" si="42"/>
        <v/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</row>
    <row r="136" spans="1:24">
      <c r="A136" s="26"/>
      <c r="B136" s="113" t="s">
        <v>17</v>
      </c>
      <c r="C136" s="107"/>
      <c r="D136" s="4">
        <f t="shared" si="46"/>
        <v>-4.5</v>
      </c>
      <c r="E136" s="76">
        <v>4082</v>
      </c>
      <c r="F136" s="3">
        <f t="shared" si="33"/>
        <v>22.627416997969519</v>
      </c>
      <c r="G136" s="8">
        <f t="shared" si="34"/>
        <v>0.11531724956212215</v>
      </c>
      <c r="H136" s="8">
        <f t="shared" si="35"/>
        <v>11.531724956212216</v>
      </c>
      <c r="I136" s="8">
        <f t="shared" si="36"/>
        <v>91.818746821854347</v>
      </c>
      <c r="J136" s="28"/>
      <c r="K136" s="26"/>
      <c r="L136" s="26"/>
      <c r="M136" s="46">
        <f t="shared" si="37"/>
        <v>-4.9211415972562467</v>
      </c>
      <c r="N136" s="46">
        <f t="shared" si="38"/>
        <v>-4.6609897109260165</v>
      </c>
      <c r="O136" s="46" t="str">
        <f t="shared" si="39"/>
        <v/>
      </c>
      <c r="P136" s="46" t="str">
        <f t="shared" si="40"/>
        <v/>
      </c>
      <c r="Q136" s="46" t="str">
        <f t="shared" si="41"/>
        <v/>
      </c>
      <c r="R136" s="46" t="str">
        <f t="shared" si="42"/>
        <v/>
      </c>
      <c r="S136" s="46" t="str">
        <f t="shared" si="43"/>
        <v/>
      </c>
      <c r="T136" s="46" t="str">
        <f t="shared" si="44"/>
        <v/>
      </c>
      <c r="U136" s="46" t="str">
        <f t="shared" si="45"/>
        <v/>
      </c>
      <c r="V136" s="26"/>
      <c r="W136" s="26"/>
      <c r="X136" s="26"/>
    </row>
    <row r="137" spans="1:24">
      <c r="A137" s="26"/>
      <c r="B137" s="113" t="s">
        <v>17</v>
      </c>
      <c r="C137" s="107"/>
      <c r="D137" s="4">
        <f t="shared" si="46"/>
        <v>-4</v>
      </c>
      <c r="E137" s="76">
        <v>4680</v>
      </c>
      <c r="F137" s="11">
        <f t="shared" si="33"/>
        <v>16</v>
      </c>
      <c r="G137" s="8">
        <f t="shared" si="34"/>
        <v>0.13221085937058591</v>
      </c>
      <c r="H137" s="8">
        <f t="shared" si="35"/>
        <v>13.221085937058591</v>
      </c>
      <c r="I137" s="8">
        <f t="shared" si="36"/>
        <v>80.287021865642132</v>
      </c>
      <c r="J137" s="28"/>
      <c r="K137" s="26"/>
      <c r="L137" s="26"/>
      <c r="M137" s="46" t="str">
        <f t="shared" si="37"/>
        <v/>
      </c>
      <c r="N137" s="46" t="str">
        <f t="shared" si="38"/>
        <v/>
      </c>
      <c r="O137" s="46">
        <f t="shared" si="39"/>
        <v>-4.3000534188034187</v>
      </c>
      <c r="P137" s="46" t="str">
        <f t="shared" si="40"/>
        <v/>
      </c>
      <c r="Q137" s="46" t="str">
        <f t="shared" si="41"/>
        <v/>
      </c>
      <c r="R137" s="46" t="str">
        <f t="shared" si="42"/>
        <v/>
      </c>
      <c r="S137" s="46" t="str">
        <f t="shared" si="43"/>
        <v/>
      </c>
      <c r="T137" s="46" t="str">
        <f t="shared" si="44"/>
        <v/>
      </c>
      <c r="U137" s="46" t="str">
        <f t="shared" si="45"/>
        <v/>
      </c>
      <c r="V137" s="26"/>
      <c r="W137" s="26"/>
      <c r="X137" s="26"/>
    </row>
    <row r="138" spans="1:24">
      <c r="A138" s="26"/>
      <c r="B138" s="113" t="s">
        <v>43</v>
      </c>
      <c r="C138" s="107"/>
      <c r="D138" s="4">
        <f t="shared" si="46"/>
        <v>-3.5</v>
      </c>
      <c r="E138" s="76">
        <v>5962</v>
      </c>
      <c r="F138" s="3">
        <f t="shared" si="33"/>
        <v>11.313708498984759</v>
      </c>
      <c r="G138" s="8">
        <f t="shared" si="34"/>
        <v>0.16842759477936606</v>
      </c>
      <c r="H138" s="8">
        <f t="shared" si="35"/>
        <v>16.842759477936607</v>
      </c>
      <c r="I138" s="8">
        <f t="shared" si="36"/>
        <v>67.065935928583542</v>
      </c>
      <c r="J138" s="28"/>
      <c r="K138" s="26"/>
      <c r="L138" s="26"/>
      <c r="M138" s="46" t="str">
        <f t="shared" si="37"/>
        <v/>
      </c>
      <c r="N138" s="46" t="str">
        <f t="shared" si="38"/>
        <v/>
      </c>
      <c r="O138" s="46" t="str">
        <f t="shared" si="39"/>
        <v/>
      </c>
      <c r="P138" s="46" t="str">
        <f t="shared" si="40"/>
        <v/>
      </c>
      <c r="Q138" s="46" t="str">
        <f t="shared" si="41"/>
        <v/>
      </c>
      <c r="R138" s="46" t="str">
        <f t="shared" si="42"/>
        <v/>
      </c>
      <c r="S138" s="46" t="str">
        <f t="shared" si="43"/>
        <v/>
      </c>
      <c r="T138" s="46" t="str">
        <f t="shared" si="44"/>
        <v/>
      </c>
      <c r="U138" s="46" t="str">
        <f t="shared" si="45"/>
        <v/>
      </c>
      <c r="V138" s="26"/>
      <c r="W138" s="26"/>
      <c r="X138" s="26"/>
    </row>
    <row r="139" spans="1:24">
      <c r="A139" s="26"/>
      <c r="B139" s="113" t="s">
        <v>43</v>
      </c>
      <c r="C139" s="107"/>
      <c r="D139" s="4">
        <f t="shared" si="46"/>
        <v>-3</v>
      </c>
      <c r="E139" s="76">
        <v>4804</v>
      </c>
      <c r="F139" s="11">
        <f t="shared" si="33"/>
        <v>8</v>
      </c>
      <c r="G139" s="8">
        <f t="shared" si="34"/>
        <v>0.13571388214023392</v>
      </c>
      <c r="H139" s="8">
        <f t="shared" si="35"/>
        <v>13.571388214023392</v>
      </c>
      <c r="I139" s="8">
        <f t="shared" si="36"/>
        <v>50.223176450646932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>
        <f t="shared" si="40"/>
        <v>-3.4917776852622815</v>
      </c>
      <c r="Q139" s="46">
        <f t="shared" si="41"/>
        <v>-3.1233555370524564</v>
      </c>
      <c r="R139" s="46" t="str">
        <f t="shared" si="42"/>
        <v/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</row>
    <row r="140" spans="1:24">
      <c r="A140" s="26"/>
      <c r="B140" s="113" t="s">
        <v>16</v>
      </c>
      <c r="C140" s="107"/>
      <c r="D140" s="4">
        <f t="shared" si="46"/>
        <v>-2.5</v>
      </c>
      <c r="E140" s="76">
        <v>3220</v>
      </c>
      <c r="F140" s="10">
        <f t="shared" si="33"/>
        <v>5.6568542494923806</v>
      </c>
      <c r="G140" s="8">
        <f t="shared" si="34"/>
        <v>9.0965591276343294E-2</v>
      </c>
      <c r="H140" s="8">
        <f t="shared" si="35"/>
        <v>9.0965591276343289</v>
      </c>
      <c r="I140" s="8">
        <f t="shared" si="36"/>
        <v>36.651788236623538</v>
      </c>
      <c r="J140" s="28"/>
      <c r="K140" s="26"/>
      <c r="L140" s="26"/>
      <c r="M140" s="46" t="str">
        <f t="shared" si="37"/>
        <v/>
      </c>
      <c r="N140" s="46" t="str">
        <f t="shared" si="38"/>
        <v/>
      </c>
      <c r="O140" s="46" t="str">
        <f t="shared" si="39"/>
        <v/>
      </c>
      <c r="P140" s="46" t="str">
        <f t="shared" si="40"/>
        <v/>
      </c>
      <c r="Q140" s="46" t="str">
        <f t="shared" si="41"/>
        <v/>
      </c>
      <c r="R140" s="46">
        <f t="shared" si="42"/>
        <v>-2.9092080745341615</v>
      </c>
      <c r="S140" s="46" t="str">
        <f t="shared" si="43"/>
        <v/>
      </c>
      <c r="T140" s="46" t="str">
        <f t="shared" si="44"/>
        <v/>
      </c>
      <c r="U140" s="46" t="str">
        <f t="shared" si="45"/>
        <v/>
      </c>
      <c r="V140" s="26"/>
      <c r="W140" s="26"/>
      <c r="X140" s="26"/>
    </row>
    <row r="141" spans="1:24">
      <c r="A141" s="26"/>
      <c r="B141" s="113" t="s">
        <v>16</v>
      </c>
      <c r="C141" s="107"/>
      <c r="D141" s="4">
        <f t="shared" si="46"/>
        <v>-2</v>
      </c>
      <c r="E141" s="76">
        <v>3186</v>
      </c>
      <c r="F141" s="11">
        <f t="shared" si="33"/>
        <v>4</v>
      </c>
      <c r="G141" s="8">
        <f t="shared" si="34"/>
        <v>9.0005085033052712E-2</v>
      </c>
      <c r="H141" s="8">
        <f t="shared" si="35"/>
        <v>9.0005085033052712</v>
      </c>
      <c r="I141" s="8">
        <f t="shared" si="36"/>
        <v>27.555229108989209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 t="str">
        <f t="shared" si="40"/>
        <v/>
      </c>
      <c r="Q141" s="46" t="str">
        <f t="shared" si="41"/>
        <v/>
      </c>
      <c r="R141" s="46" t="str">
        <f t="shared" si="42"/>
        <v/>
      </c>
      <c r="S141" s="46">
        <f t="shared" si="43"/>
        <v>-2.3580508474576272</v>
      </c>
      <c r="T141" s="46" t="str">
        <f t="shared" si="44"/>
        <v/>
      </c>
      <c r="U141" s="46" t="str">
        <f t="shared" si="45"/>
        <v/>
      </c>
      <c r="V141" s="26"/>
      <c r="W141" s="26"/>
      <c r="X141" s="26"/>
    </row>
    <row r="142" spans="1:24">
      <c r="A142" s="26"/>
      <c r="B142" s="113" t="s">
        <v>46</v>
      </c>
      <c r="C142" s="107"/>
      <c r="D142" s="4">
        <f t="shared" si="46"/>
        <v>-1.5</v>
      </c>
      <c r="E142" s="76">
        <v>708</v>
      </c>
      <c r="F142" s="10">
        <f t="shared" si="33"/>
        <v>2.8284271247461898</v>
      </c>
      <c r="G142" s="8">
        <f t="shared" si="34"/>
        <v>2.0001130007345047E-2</v>
      </c>
      <c r="H142" s="8">
        <f t="shared" si="35"/>
        <v>2.0001130007345047</v>
      </c>
      <c r="I142" s="8">
        <f t="shared" si="36"/>
        <v>18.554720605683936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 t="str">
        <f t="shared" si="39"/>
        <v/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 t="str">
        <f t="shared" si="43"/>
        <v/>
      </c>
      <c r="T142" s="46" t="str">
        <f t="shared" si="44"/>
        <v/>
      </c>
      <c r="U142" s="46" t="str">
        <f t="shared" si="45"/>
        <v/>
      </c>
      <c r="V142" s="26"/>
      <c r="W142" s="26"/>
      <c r="X142" s="26"/>
    </row>
    <row r="143" spans="1:24">
      <c r="A143" s="26"/>
      <c r="B143" s="113" t="s">
        <v>46</v>
      </c>
      <c r="C143" s="107"/>
      <c r="D143" s="4">
        <f t="shared" si="46"/>
        <v>-1</v>
      </c>
      <c r="E143" s="76">
        <v>660</v>
      </c>
      <c r="F143" s="11">
        <f t="shared" si="33"/>
        <v>2</v>
      </c>
      <c r="G143" s="8">
        <f t="shared" si="34"/>
        <v>1.8645121193287758E-2</v>
      </c>
      <c r="H143" s="8">
        <f t="shared" si="35"/>
        <v>1.8645121193287757</v>
      </c>
      <c r="I143" s="8">
        <f t="shared" si="36"/>
        <v>16.554607604949432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 t="str">
        <f t="shared" si="42"/>
        <v/>
      </c>
      <c r="S143" s="46" t="str">
        <f t="shared" si="43"/>
        <v/>
      </c>
      <c r="T143" s="46">
        <f t="shared" si="44"/>
        <v>-1.3512727272727274</v>
      </c>
      <c r="U143" s="46" t="str">
        <f t="shared" si="45"/>
        <v/>
      </c>
      <c r="V143" s="26"/>
      <c r="W143" s="26"/>
      <c r="X143" s="26"/>
    </row>
    <row r="144" spans="1:24">
      <c r="A144" s="26"/>
      <c r="B144" s="113" t="s">
        <v>45</v>
      </c>
      <c r="C144" s="107"/>
      <c r="D144" s="4">
        <f t="shared" si="46"/>
        <v>-0.5</v>
      </c>
      <c r="E144" s="76">
        <v>392</v>
      </c>
      <c r="F144" s="10">
        <f t="shared" si="33"/>
        <v>1.4142135623730951</v>
      </c>
      <c r="G144" s="8">
        <f t="shared" si="34"/>
        <v>1.1074071981467879E-2</v>
      </c>
      <c r="H144" s="8">
        <f t="shared" si="35"/>
        <v>1.1074071981467879</v>
      </c>
      <c r="I144" s="8">
        <f t="shared" si="36"/>
        <v>14.690095485620656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 t="str">
        <f t="shared" si="41"/>
        <v/>
      </c>
      <c r="R144" s="46" t="str">
        <f t="shared" si="42"/>
        <v/>
      </c>
      <c r="S144" s="46" t="str">
        <f t="shared" si="43"/>
        <v/>
      </c>
      <c r="T144" s="46" t="str">
        <f t="shared" si="44"/>
        <v/>
      </c>
      <c r="U144" s="46" t="str">
        <f t="shared" si="45"/>
        <v/>
      </c>
      <c r="V144" s="26"/>
      <c r="W144" s="26"/>
      <c r="X144" s="26"/>
    </row>
    <row r="145" spans="1:24">
      <c r="A145" s="26"/>
      <c r="B145" s="113" t="s">
        <v>45</v>
      </c>
      <c r="C145" s="107"/>
      <c r="D145" s="4">
        <f t="shared" si="46"/>
        <v>0</v>
      </c>
      <c r="E145" s="76">
        <v>438</v>
      </c>
      <c r="F145" s="11">
        <f t="shared" si="33"/>
        <v>1</v>
      </c>
      <c r="G145" s="8">
        <f t="shared" si="34"/>
        <v>1.2373580428272784E-2</v>
      </c>
      <c r="H145" s="8">
        <f t="shared" si="35"/>
        <v>1.2373580428272783</v>
      </c>
      <c r="I145" s="8">
        <f t="shared" si="36"/>
        <v>13.582688287473868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 t="str">
        <f t="shared" si="42"/>
        <v/>
      </c>
      <c r="S145" s="46" t="str">
        <f t="shared" si="43"/>
        <v/>
      </c>
      <c r="T145" s="46" t="str">
        <f t="shared" si="44"/>
        <v/>
      </c>
      <c r="U145" s="46" t="str">
        <f t="shared" si="45"/>
        <v/>
      </c>
      <c r="V145" s="26"/>
      <c r="W145" s="26"/>
      <c r="X145" s="26"/>
    </row>
    <row r="146" spans="1:24">
      <c r="A146" s="26"/>
      <c r="B146" s="113" t="s">
        <v>18</v>
      </c>
      <c r="C146" s="107"/>
      <c r="D146" s="4">
        <f t="shared" si="46"/>
        <v>0.5</v>
      </c>
      <c r="E146" s="76">
        <v>740</v>
      </c>
      <c r="F146" s="10">
        <f t="shared" si="33"/>
        <v>0.70710678118654746</v>
      </c>
      <c r="G146" s="8">
        <f t="shared" si="34"/>
        <v>2.0905135883383243E-2</v>
      </c>
      <c r="H146" s="8">
        <f t="shared" si="35"/>
        <v>2.0905135883383243</v>
      </c>
      <c r="I146" s="8">
        <f t="shared" si="36"/>
        <v>12.34533024464659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 t="str">
        <f t="shared" si="44"/>
        <v/>
      </c>
      <c r="U146" s="46" t="str">
        <f t="shared" si="45"/>
        <v/>
      </c>
      <c r="V146" s="26"/>
      <c r="W146" s="26"/>
      <c r="X146" s="26"/>
    </row>
    <row r="147" spans="1:24">
      <c r="A147" s="26"/>
      <c r="B147" s="113" t="s">
        <v>18</v>
      </c>
      <c r="C147" s="107"/>
      <c r="D147" s="4">
        <f t="shared" si="46"/>
        <v>1</v>
      </c>
      <c r="E147" s="76">
        <v>1016</v>
      </c>
      <c r="F147" s="3">
        <f t="shared" si="33"/>
        <v>0.5</v>
      </c>
      <c r="G147" s="8">
        <f t="shared" si="34"/>
        <v>2.8702186564212667E-2</v>
      </c>
      <c r="H147" s="8">
        <f t="shared" si="35"/>
        <v>2.8702186564212666</v>
      </c>
      <c r="I147" s="8">
        <f t="shared" si="36"/>
        <v>10.254816656308266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 t="str">
        <f t="shared" si="43"/>
        <v/>
      </c>
      <c r="T147" s="46" t="str">
        <f t="shared" si="44"/>
        <v/>
      </c>
      <c r="U147" s="46">
        <f t="shared" si="45"/>
        <v>0.54438976377952764</v>
      </c>
      <c r="V147" s="26"/>
      <c r="W147" s="26"/>
      <c r="X147" s="26"/>
    </row>
    <row r="148" spans="1:24">
      <c r="A148" s="26"/>
      <c r="B148" s="113" t="s">
        <v>44</v>
      </c>
      <c r="C148" s="107"/>
      <c r="D148" s="4">
        <f t="shared" si="46"/>
        <v>1.5</v>
      </c>
      <c r="E148" s="76">
        <v>946</v>
      </c>
      <c r="F148" s="10">
        <f t="shared" si="33"/>
        <v>0.35355339059327379</v>
      </c>
      <c r="G148" s="8">
        <f t="shared" si="34"/>
        <v>2.6724673710379118E-2</v>
      </c>
      <c r="H148" s="8">
        <f t="shared" si="35"/>
        <v>2.6724673710379117</v>
      </c>
      <c r="I148" s="8">
        <f t="shared" si="36"/>
        <v>7.3845979998869993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 t="str">
        <f t="shared" si="40"/>
        <v/>
      </c>
      <c r="Q148" s="46" t="str">
        <f t="shared" si="41"/>
        <v/>
      </c>
      <c r="R148" s="46" t="str">
        <f t="shared" si="42"/>
        <v/>
      </c>
      <c r="S148" s="46" t="str">
        <f t="shared" si="43"/>
        <v/>
      </c>
      <c r="T148" s="46" t="str">
        <f t="shared" si="44"/>
        <v/>
      </c>
      <c r="U148" s="46" t="str">
        <f t="shared" si="45"/>
        <v/>
      </c>
      <c r="V148" s="26"/>
      <c r="W148" s="26"/>
      <c r="X148" s="26"/>
    </row>
    <row r="149" spans="1:24">
      <c r="A149" s="26"/>
      <c r="B149" s="113" t="s">
        <v>44</v>
      </c>
      <c r="C149" s="107"/>
      <c r="D149" s="4">
        <f t="shared" si="46"/>
        <v>2</v>
      </c>
      <c r="E149" s="76">
        <v>642</v>
      </c>
      <c r="F149" s="13">
        <f t="shared" si="33"/>
        <v>0.25</v>
      </c>
      <c r="G149" s="8">
        <f t="shared" si="34"/>
        <v>1.8136617888016272E-2</v>
      </c>
      <c r="H149" s="8">
        <f t="shared" si="35"/>
        <v>1.8136617888016273</v>
      </c>
      <c r="I149" s="8">
        <f t="shared" si="36"/>
        <v>4.7121306288490876</v>
      </c>
      <c r="J149" s="30"/>
      <c r="K149" s="26"/>
      <c r="L149" s="26"/>
      <c r="M149" s="46" t="str">
        <f t="shared" si="37"/>
        <v/>
      </c>
      <c r="N149" s="46" t="str">
        <f t="shared" si="38"/>
        <v/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 t="str">
        <f t="shared" si="44"/>
        <v/>
      </c>
      <c r="U149" s="46" t="str">
        <f t="shared" si="45"/>
        <v/>
      </c>
      <c r="V149" s="26"/>
      <c r="W149" s="26"/>
      <c r="X149" s="26"/>
    </row>
    <row r="150" spans="1:24">
      <c r="A150" s="26"/>
      <c r="B150" s="113" t="s">
        <v>19</v>
      </c>
      <c r="C150" s="107"/>
      <c r="D150" s="4">
        <f t="shared" si="46"/>
        <v>2.5</v>
      </c>
      <c r="E150" s="76">
        <v>420</v>
      </c>
      <c r="F150" s="13">
        <f t="shared" si="33"/>
        <v>0.17677669529663687</v>
      </c>
      <c r="G150" s="8">
        <f t="shared" si="34"/>
        <v>1.18650771230013E-2</v>
      </c>
      <c r="H150" s="8">
        <f t="shared" si="35"/>
        <v>1.18650771230013</v>
      </c>
      <c r="I150" s="8">
        <f t="shared" si="36"/>
        <v>2.8984688400474603</v>
      </c>
      <c r="J150" s="30"/>
      <c r="K150" s="26"/>
      <c r="L150" s="26"/>
      <c r="M150" s="46" t="str">
        <f t="shared" si="37"/>
        <v/>
      </c>
      <c r="N150" s="46" t="str">
        <f t="shared" si="38"/>
        <v/>
      </c>
      <c r="O150" s="46" t="str">
        <f t="shared" si="39"/>
        <v/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 t="str">
        <f t="shared" si="45"/>
        <v/>
      </c>
      <c r="V150" s="26"/>
      <c r="W150" s="26"/>
      <c r="X150" s="26"/>
    </row>
    <row r="151" spans="1:24">
      <c r="A151" s="26"/>
      <c r="B151" s="113" t="s">
        <v>19</v>
      </c>
      <c r="C151" s="107"/>
      <c r="D151" s="4">
        <f t="shared" si="46"/>
        <v>3</v>
      </c>
      <c r="E151" s="76">
        <v>240</v>
      </c>
      <c r="F151" s="13">
        <f t="shared" si="33"/>
        <v>0.125</v>
      </c>
      <c r="G151" s="8">
        <f t="shared" si="34"/>
        <v>6.780044070286457E-3</v>
      </c>
      <c r="H151" s="8">
        <f t="shared" si="35"/>
        <v>0.67800440702864573</v>
      </c>
      <c r="I151" s="8">
        <f t="shared" si="36"/>
        <v>1.7119611277473303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 t="str">
        <f t="shared" si="40"/>
        <v/>
      </c>
      <c r="Q151" s="46" t="str">
        <f t="shared" si="41"/>
        <v/>
      </c>
      <c r="R151" s="46" t="str">
        <f t="shared" si="42"/>
        <v/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113" t="s">
        <v>48</v>
      </c>
      <c r="C152" s="107"/>
      <c r="D152" s="4">
        <f t="shared" si="46"/>
        <v>3.5</v>
      </c>
      <c r="E152" s="76">
        <v>224</v>
      </c>
      <c r="F152" s="13">
        <f t="shared" si="33"/>
        <v>8.8388347648318447E-2</v>
      </c>
      <c r="G152" s="8">
        <f t="shared" si="34"/>
        <v>6.3280411322673598E-3</v>
      </c>
      <c r="H152" s="8">
        <f t="shared" si="35"/>
        <v>0.63280411322673602</v>
      </c>
      <c r="I152" s="8">
        <f t="shared" si="36"/>
        <v>1.0339567207186846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 t="str">
        <f t="shared" si="40"/>
        <v/>
      </c>
      <c r="Q152" s="46" t="str">
        <f t="shared" si="41"/>
        <v/>
      </c>
      <c r="R152" s="46" t="str">
        <f t="shared" si="42"/>
        <v/>
      </c>
      <c r="S152" s="46" t="str">
        <f t="shared" si="43"/>
        <v/>
      </c>
      <c r="T152" s="46" t="str">
        <f t="shared" si="44"/>
        <v/>
      </c>
      <c r="U152" s="46" t="str">
        <f t="shared" si="45"/>
        <v/>
      </c>
      <c r="V152" s="26"/>
      <c r="W152" s="26"/>
      <c r="X152" s="26"/>
    </row>
    <row r="153" spans="1:24">
      <c r="A153" s="26"/>
      <c r="B153" s="113" t="s">
        <v>48</v>
      </c>
      <c r="C153" s="107"/>
      <c r="D153" s="4">
        <f t="shared" si="46"/>
        <v>4</v>
      </c>
      <c r="E153" s="76">
        <v>142</v>
      </c>
      <c r="F153" s="13">
        <f t="shared" si="33"/>
        <v>6.25E-2</v>
      </c>
      <c r="G153" s="8">
        <f t="shared" si="34"/>
        <v>4.0115260749194869E-3</v>
      </c>
      <c r="H153" s="8">
        <f t="shared" si="35"/>
        <v>0.4011526074919487</v>
      </c>
      <c r="I153" s="8">
        <f t="shared" si="36"/>
        <v>0.4011526074919487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 t="str">
        <f t="shared" si="43"/>
        <v/>
      </c>
      <c r="T153" s="46" t="str">
        <f t="shared" si="44"/>
        <v/>
      </c>
      <c r="U153" s="46" t="str">
        <f t="shared" si="45"/>
        <v/>
      </c>
      <c r="V153" s="26"/>
      <c r="W153" s="26"/>
      <c r="X153" s="26"/>
    </row>
    <row r="154" spans="1:24">
      <c r="A154" s="26"/>
      <c r="B154" s="113" t="s">
        <v>20</v>
      </c>
      <c r="C154" s="107"/>
      <c r="D154" s="4">
        <f t="shared" si="46"/>
        <v>4.5</v>
      </c>
      <c r="E154" s="76">
        <v>0</v>
      </c>
      <c r="F154" s="13">
        <f t="shared" si="33"/>
        <v>4.4194173824159223E-2</v>
      </c>
      <c r="G154" s="8">
        <f t="shared" si="34"/>
        <v>0</v>
      </c>
      <c r="H154" s="8">
        <f t="shared" si="35"/>
        <v>0</v>
      </c>
      <c r="I154" s="8">
        <f t="shared" si="36"/>
        <v>0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113" t="s">
        <v>20</v>
      </c>
      <c r="C155" s="107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113" t="s">
        <v>49</v>
      </c>
      <c r="C156" s="107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113" t="s">
        <v>50</v>
      </c>
      <c r="C157" s="107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113" t="s">
        <v>21</v>
      </c>
      <c r="C158" s="107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113" t="s">
        <v>21</v>
      </c>
      <c r="C159" s="107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113" t="s">
        <v>51</v>
      </c>
      <c r="C160" s="107"/>
      <c r="D160" s="4">
        <f t="shared" si="46"/>
        <v>7.5</v>
      </c>
      <c r="E160" s="76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113" t="s">
        <v>51</v>
      </c>
      <c r="C161" s="107"/>
      <c r="D161" s="4">
        <f t="shared" si="46"/>
        <v>8</v>
      </c>
      <c r="E161" s="76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113" t="s">
        <v>22</v>
      </c>
      <c r="C162" s="107"/>
      <c r="D162" s="4">
        <f t="shared" si="46"/>
        <v>8.5</v>
      </c>
      <c r="E162" s="76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113" t="s">
        <v>22</v>
      </c>
      <c r="C163" s="107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113" t="s">
        <v>52</v>
      </c>
      <c r="C164" s="107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113" t="s">
        <v>52</v>
      </c>
      <c r="C165" s="107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/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-4.9211415972562467</v>
      </c>
      <c r="N166" s="45">
        <f t="shared" ref="N166:U166" si="47">SUM(N125:N165)</f>
        <v>-4.6609897109260165</v>
      </c>
      <c r="O166" s="45">
        <f t="shared" si="47"/>
        <v>-4.3000534188034187</v>
      </c>
      <c r="P166" s="45">
        <f t="shared" si="47"/>
        <v>-3.4917776852622815</v>
      </c>
      <c r="Q166" s="45">
        <f t="shared" si="47"/>
        <v>-3.1233555370524564</v>
      </c>
      <c r="R166" s="45">
        <f t="shared" si="47"/>
        <v>-2.9092080745341615</v>
      </c>
      <c r="S166" s="45">
        <f t="shared" si="47"/>
        <v>-2.3580508474576272</v>
      </c>
      <c r="T166" s="45">
        <f t="shared" si="47"/>
        <v>-1.3512727272727274</v>
      </c>
      <c r="U166" s="45">
        <f t="shared" si="47"/>
        <v>0.54438976377952764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35398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>
        <f t="shared" ref="F169:F199" si="48">D169*G39</f>
        <v>0</v>
      </c>
      <c r="G169" s="39">
        <f t="shared" ref="G169:G199" si="49">G39*((D169-$F$200)^2)</f>
        <v>0</v>
      </c>
      <c r="H169" s="39">
        <f t="shared" ref="H169:H199" si="50">G39*((D169-$F$200)^3)</f>
        <v>0</v>
      </c>
      <c r="I169" s="40">
        <f t="shared" ref="I169:I199" si="51">G39*((D169-$F$200)^4)</f>
        <v>0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>
        <f t="shared" si="48"/>
        <v>0</v>
      </c>
      <c r="G170" s="39">
        <f t="shared" si="49"/>
        <v>0</v>
      </c>
      <c r="H170" s="39">
        <f t="shared" si="50"/>
        <v>0</v>
      </c>
      <c r="I170" s="40">
        <f t="shared" si="51"/>
        <v>0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>
        <f t="shared" si="48"/>
        <v>0</v>
      </c>
      <c r="G171" s="39">
        <f t="shared" si="49"/>
        <v>0</v>
      </c>
      <c r="H171" s="39">
        <f t="shared" si="50"/>
        <v>0</v>
      </c>
      <c r="I171" s="40">
        <f t="shared" si="51"/>
        <v>0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>
        <f t="shared" si="48"/>
        <v>0</v>
      </c>
      <c r="G172" s="39">
        <f t="shared" si="49"/>
        <v>0</v>
      </c>
      <c r="H172" s="39">
        <f t="shared" si="50"/>
        <v>0</v>
      </c>
      <c r="I172" s="40">
        <f t="shared" si="51"/>
        <v>0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>
        <f t="shared" si="48"/>
        <v>0</v>
      </c>
      <c r="G173" s="39">
        <f t="shared" si="49"/>
        <v>0</v>
      </c>
      <c r="H173" s="39">
        <f t="shared" si="50"/>
        <v>0</v>
      </c>
      <c r="I173" s="40">
        <f t="shared" si="51"/>
        <v>0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>
        <f t="shared" si="48"/>
        <v>0</v>
      </c>
      <c r="G174" s="39">
        <f t="shared" si="49"/>
        <v>0</v>
      </c>
      <c r="H174" s="39">
        <f t="shared" si="50"/>
        <v>0</v>
      </c>
      <c r="I174" s="40">
        <f t="shared" si="51"/>
        <v>0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>
        <f t="shared" si="48"/>
        <v>0</v>
      </c>
      <c r="G175" s="39">
        <f t="shared" si="49"/>
        <v>0</v>
      </c>
      <c r="H175" s="39">
        <f t="shared" si="50"/>
        <v>0</v>
      </c>
      <c r="I175" s="40">
        <f t="shared" si="51"/>
        <v>0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>
        <f t="shared" si="48"/>
        <v>0</v>
      </c>
      <c r="G176" s="39">
        <f t="shared" si="49"/>
        <v>0</v>
      </c>
      <c r="H176" s="39">
        <f t="shared" si="50"/>
        <v>0</v>
      </c>
      <c r="I176" s="40">
        <f t="shared" si="51"/>
        <v>0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>
        <f t="shared" si="48"/>
        <v>0</v>
      </c>
      <c r="G177" s="39">
        <f t="shared" si="49"/>
        <v>0</v>
      </c>
      <c r="H177" s="39">
        <f t="shared" si="50"/>
        <v>0</v>
      </c>
      <c r="I177" s="40">
        <f t="shared" si="51"/>
        <v>0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>
        <f t="shared" si="48"/>
        <v>-0.16420021342814783</v>
      </c>
      <c r="G178" s="39">
        <f t="shared" si="49"/>
        <v>0.20446416664876202</v>
      </c>
      <c r="H178" s="39">
        <f t="shared" si="50"/>
        <v>-0.54710775891774388</v>
      </c>
      <c r="I178" s="40">
        <f t="shared" si="51"/>
        <v>1.463957742689425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>
        <f t="shared" si="48"/>
        <v>-0.39758244079994964</v>
      </c>
      <c r="G179" s="39">
        <f t="shared" si="49"/>
        <v>0.35851786350932413</v>
      </c>
      <c r="H179" s="39">
        <f t="shared" si="50"/>
        <v>-0.78006762434313981</v>
      </c>
      <c r="I179" s="40">
        <f t="shared" si="51"/>
        <v>1.6972808344667716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>
        <f t="shared" si="48"/>
        <v>-0.90944184799173011</v>
      </c>
      <c r="G180" s="39">
        <f t="shared" si="49"/>
        <v>0.53769022387796983</v>
      </c>
      <c r="H180" s="39">
        <f t="shared" si="50"/>
        <v>-0.90106796147781687</v>
      </c>
      <c r="I180" s="40">
        <f t="shared" si="51"/>
        <v>1.510020891482782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>
        <f t="shared" si="48"/>
        <v>-0.67003258320474868</v>
      </c>
      <c r="G181" s="39">
        <f t="shared" si="49"/>
        <v>0.2179631560151841</v>
      </c>
      <c r="H181" s="39">
        <f t="shared" si="50"/>
        <v>-0.25628378845450439</v>
      </c>
      <c r="I181" s="40">
        <f t="shared" si="51"/>
        <v>0.30134166446010513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>
        <f t="shared" si="48"/>
        <v>-0.50066089514088885</v>
      </c>
      <c r="G182" s="39">
        <f t="shared" si="49"/>
        <v>6.0976817849848618E-2</v>
      </c>
      <c r="H182" s="39">
        <f t="shared" si="50"/>
        <v>-4.1208891537043629E-2</v>
      </c>
      <c r="I182" s="40">
        <f t="shared" si="51"/>
        <v>2.7849481189613147E-2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>
        <f t="shared" si="48"/>
        <v>-0.40363365002717594</v>
      </c>
      <c r="G183" s="39">
        <f t="shared" si="49"/>
        <v>3.8388678745890728E-3</v>
      </c>
      <c r="H183" s="39">
        <f t="shared" si="50"/>
        <v>-6.749206952894113E-4</v>
      </c>
      <c r="I183" s="40">
        <f t="shared" si="51"/>
        <v>1.1865944851741029E-4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>
        <f t="shared" si="48"/>
        <v>-0.1831762795542678</v>
      </c>
      <c r="G184" s="39">
        <f t="shared" si="49"/>
        <v>7.0005031324411006E-3</v>
      </c>
      <c r="H184" s="39">
        <f t="shared" si="50"/>
        <v>2.2694760886903141E-3</v>
      </c>
      <c r="I184" s="40">
        <f t="shared" si="51"/>
        <v>7.3573593493144829E-4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>
        <f t="shared" si="48"/>
        <v>-0.1171007910847195</v>
      </c>
      <c r="G185" s="39">
        <f t="shared" si="49"/>
        <v>3.53532569815748E-2</v>
      </c>
      <c r="H185" s="39">
        <f t="shared" si="50"/>
        <v>2.9137714909733155E-2</v>
      </c>
      <c r="I185" s="40">
        <f t="shared" si="51"/>
        <v>2.4014942402714581E-2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>
        <f t="shared" si="48"/>
        <v>-2.9824932418398748E-2</v>
      </c>
      <c r="G186" s="39">
        <f t="shared" si="49"/>
        <v>2.9884117296092586E-2</v>
      </c>
      <c r="H186" s="39">
        <f t="shared" si="50"/>
        <v>3.9572176618687199E-2</v>
      </c>
      <c r="I186" s="40">
        <f t="shared" si="51"/>
        <v>5.2400984336429632E-2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>
        <f t="shared" si="48"/>
        <v>-1.1653200745804849E-2</v>
      </c>
      <c r="G187" s="39">
        <f t="shared" si="49"/>
        <v>3.1022314652160855E-2</v>
      </c>
      <c r="H187" s="39">
        <f t="shared" si="50"/>
        <v>5.6590520734157768E-2</v>
      </c>
      <c r="I187" s="40">
        <f t="shared" si="51"/>
        <v>0.10323172441744516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>
        <f t="shared" si="48"/>
        <v>-4.1527769930504548E-3</v>
      </c>
      <c r="G188" s="39">
        <f t="shared" si="49"/>
        <v>2.991022598134593E-2</v>
      </c>
      <c r="H188" s="39">
        <f t="shared" si="50"/>
        <v>6.9516975396475139E-2</v>
      </c>
      <c r="I188" s="40">
        <f t="shared" si="51"/>
        <v>0.16157049001529034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>
        <f t="shared" si="48"/>
        <v>-1.546697553534098E-3</v>
      </c>
      <c r="G189" s="39">
        <f t="shared" si="49"/>
        <v>4.9346057896406302E-2</v>
      </c>
      <c r="H189" s="39">
        <f t="shared" si="50"/>
        <v>0.13936252326486062</v>
      </c>
      <c r="I189" s="40">
        <f t="shared" si="51"/>
        <v>0.39358590571757196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>
        <f t="shared" si="48"/>
        <v>2.6131419854229054E-3</v>
      </c>
      <c r="G190" s="39">
        <f t="shared" si="49"/>
        <v>0.11550320657885786</v>
      </c>
      <c r="H190" s="39">
        <f t="shared" si="50"/>
        <v>0.38395432342980218</v>
      </c>
      <c r="I190" s="40">
        <f t="shared" si="51"/>
        <v>1.276336188812109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>
        <f t="shared" si="48"/>
        <v>1.6045010102424821E-2</v>
      </c>
      <c r="G191" s="39">
        <f t="shared" si="49"/>
        <v>0.3128650868808876</v>
      </c>
      <c r="H191" s="39">
        <f t="shared" si="50"/>
        <v>1.1964547758634332</v>
      </c>
      <c r="I191" s="40">
        <f t="shared" si="51"/>
        <v>4.5754674801136028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>
        <f t="shared" si="48"/>
        <v>1.6702921068986947E-2</v>
      </c>
      <c r="G192" s="39">
        <f t="shared" si="49"/>
        <v>0.24985696689888101</v>
      </c>
      <c r="H192" s="39">
        <f t="shared" si="50"/>
        <v>1.0804283901639595</v>
      </c>
      <c r="I192" s="40">
        <f t="shared" si="51"/>
        <v>4.6719750133871996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>
        <f t="shared" si="48"/>
        <v>1.5869540652014239E-2</v>
      </c>
      <c r="G193" s="39">
        <f t="shared" si="49"/>
        <v>0.21104481067850081</v>
      </c>
      <c r="H193" s="39">
        <f t="shared" si="50"/>
        <v>1.0181197520688741</v>
      </c>
      <c r="I193" s="40">
        <f t="shared" si="51"/>
        <v>4.9116006511615264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>
        <f t="shared" si="48"/>
        <v>2.9193282185911676E-2</v>
      </c>
      <c r="G194" s="39">
        <f t="shared" si="49"/>
        <v>0.36779608427776939</v>
      </c>
      <c r="H194" s="39">
        <f t="shared" si="50"/>
        <v>1.9582153396498236</v>
      </c>
      <c r="I194" s="40">
        <f t="shared" si="51"/>
        <v>10.42590576778375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>
        <f t="shared" si="48"/>
        <v>9.322560596643879E-3</v>
      </c>
      <c r="G195" s="39">
        <f t="shared" si="49"/>
        <v>0.11499348268122332</v>
      </c>
      <c r="H195" s="39">
        <f t="shared" si="50"/>
        <v>0.66974361228898316</v>
      </c>
      <c r="I195" s="40">
        <f t="shared" si="51"/>
        <v>3.9007124207669395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>
        <f t="shared" si="48"/>
        <v>1.0283066839934459E-2</v>
      </c>
      <c r="G196" s="39">
        <f t="shared" si="49"/>
        <v>0.12654610489172086</v>
      </c>
      <c r="H196" s="39">
        <f t="shared" si="50"/>
        <v>0.80030130339664785</v>
      </c>
      <c r="I196" s="40">
        <f t="shared" si="51"/>
        <v>5.0612555539848634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>
        <f t="shared" si="48"/>
        <v>0.21878921702427687</v>
      </c>
      <c r="G197" s="39">
        <f t="shared" si="49"/>
        <v>2.7170432832096232</v>
      </c>
      <c r="H197" s="39">
        <f t="shared" si="50"/>
        <v>18.541612996319675</v>
      </c>
      <c r="I197" s="40">
        <f t="shared" si="51"/>
        <v>126.53144490917802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>
        <f t="shared" si="48"/>
        <v>0</v>
      </c>
      <c r="G198" s="39">
        <f t="shared" si="49"/>
        <v>0</v>
      </c>
      <c r="H198" s="39">
        <f t="shared" si="50"/>
        <v>0</v>
      </c>
      <c r="I198" s="40">
        <f t="shared" si="51"/>
        <v>0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>
        <f t="shared" si="48"/>
        <v>0</v>
      </c>
      <c r="G199" s="39">
        <f t="shared" si="49"/>
        <v>0</v>
      </c>
      <c r="H199" s="39">
        <f t="shared" si="50"/>
        <v>0</v>
      </c>
      <c r="I199" s="40">
        <f t="shared" si="51"/>
        <v>0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>
        <f>2^(-F200)</f>
        <v>8.4221441510850763</v>
      </c>
      <c r="F200" s="74">
        <f>SUM(F169:F199)</f>
        <v>-3.074187568486801</v>
      </c>
      <c r="G200" s="74">
        <f>SQRT(SUM(G169:G199))</f>
        <v>2.4044992405515879</v>
      </c>
      <c r="H200" s="74">
        <f>(SUM(H169:H199))/(($G$200)^3)</f>
        <v>1.6874586367205822</v>
      </c>
      <c r="I200" s="74">
        <f>(SUM(I169:I199))/(($G$200)^4)</f>
        <v>4.9986643953108967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0</v>
      </c>
      <c r="G211" s="39">
        <f t="shared" si="55"/>
        <v>0</v>
      </c>
      <c r="H211" s="39">
        <f t="shared" si="56"/>
        <v>0</v>
      </c>
      <c r="I211" s="40">
        <f t="shared" si="57"/>
        <v>0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0</v>
      </c>
      <c r="G212" s="39">
        <f t="shared" si="55"/>
        <v>0</v>
      </c>
      <c r="H212" s="39">
        <f t="shared" si="56"/>
        <v>0</v>
      </c>
      <c r="I212" s="40">
        <f t="shared" si="57"/>
        <v>0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-0.24295774647887325</v>
      </c>
      <c r="G213" s="39">
        <f t="shared" si="55"/>
        <v>0.27917205674036283</v>
      </c>
      <c r="H213" s="39">
        <f t="shared" si="56"/>
        <v>-0.71759014584670722</v>
      </c>
      <c r="I213" s="40">
        <f t="shared" si="57"/>
        <v>1.8445098819299162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-0.44366197183098588</v>
      </c>
      <c r="G214" s="39">
        <f t="shared" si="55"/>
        <v>0.36225206825160444</v>
      </c>
      <c r="H214" s="39">
        <f t="shared" si="56"/>
        <v>-0.75001484553501196</v>
      </c>
      <c r="I214" s="40">
        <f t="shared" si="57"/>
        <v>1.5528476379386869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-1.2711267605633803</v>
      </c>
      <c r="G215" s="39">
        <f t="shared" si="55"/>
        <v>0.65997622313927196</v>
      </c>
      <c r="H215" s="39">
        <f t="shared" si="56"/>
        <v>-1.0364415335215327</v>
      </c>
      <c r="I215" s="40">
        <f t="shared" si="57"/>
        <v>1.6276511406711389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-0.77816901408450712</v>
      </c>
      <c r="G216" s="39">
        <f t="shared" si="55"/>
        <v>0.2097951725428947</v>
      </c>
      <c r="H216" s="39">
        <f t="shared" si="56"/>
        <v>-0.22456948046845068</v>
      </c>
      <c r="I216" s="40">
        <f t="shared" si="57"/>
        <v>0.24038423261411615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-0.36971830985915488</v>
      </c>
      <c r="G217" s="39">
        <f t="shared" si="55"/>
        <v>3.2079902545604902E-2</v>
      </c>
      <c r="H217" s="39">
        <f t="shared" si="56"/>
        <v>-1.8299099339394338E-2</v>
      </c>
      <c r="I217" s="40">
        <f t="shared" si="57"/>
        <v>1.043821863726015E-2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-0.36619718309859156</v>
      </c>
      <c r="G218" s="39">
        <f t="shared" si="55"/>
        <v>5.5879813696700989E-4</v>
      </c>
      <c r="H218" s="39">
        <f t="shared" si="56"/>
        <v>-3.9351981476549938E-5</v>
      </c>
      <c r="I218" s="40">
        <f t="shared" si="57"/>
        <v>2.7712663011654849E-6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-0.11619718309859155</v>
      </c>
      <c r="G219" s="39">
        <f t="shared" si="55"/>
        <v>7.7973295037034379E-3</v>
      </c>
      <c r="H219" s="39">
        <f t="shared" si="56"/>
        <v>3.3495570403233089E-3</v>
      </c>
      <c r="I219" s="40">
        <f t="shared" si="57"/>
        <v>1.4388942215473371E-3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-3.1690140845070422E-2</v>
      </c>
      <c r="G220" s="39">
        <f t="shared" si="55"/>
        <v>1.217062342314151E-2</v>
      </c>
      <c r="H220" s="39">
        <f t="shared" si="56"/>
        <v>1.131353726658225E-2</v>
      </c>
      <c r="I220" s="40">
        <f t="shared" si="57"/>
        <v>1.0516809290062374E-2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-2.4647887323943664E-2</v>
      </c>
      <c r="G221" s="39">
        <f t="shared" si="55"/>
        <v>2.8784390532841968E-2</v>
      </c>
      <c r="H221" s="39">
        <f t="shared" si="56"/>
        <v>4.1149516043429014E-2</v>
      </c>
      <c r="I221" s="40">
        <f t="shared" si="57"/>
        <v>5.882642082264853E-2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1.0563380281690141E-2</v>
      </c>
      <c r="G226" s="39">
        <f t="shared" si="55"/>
        <v>0.21748702889824567</v>
      </c>
      <c r="H226" s="39">
        <f t="shared" si="56"/>
        <v>0.85463212764240204</v>
      </c>
      <c r="I226" s="40">
        <f t="shared" si="57"/>
        <v>3.35834314946803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3.1690140845070422E-2</v>
      </c>
      <c r="G229" s="39">
        <f t="shared" si="55"/>
        <v>0.41521565417100892</v>
      </c>
      <c r="H229" s="39">
        <f t="shared" si="56"/>
        <v>2.2544455589144214</v>
      </c>
      <c r="I229" s="40">
        <f t="shared" si="57"/>
        <v>12.240686802274782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0.42253521126760563</v>
      </c>
      <c r="G232" s="39">
        <f t="shared" si="55"/>
        <v>5.4105964890713052</v>
      </c>
      <c r="H232" s="39">
        <f t="shared" si="56"/>
        <v>37.493147501733553</v>
      </c>
      <c r="I232" s="40">
        <f t="shared" si="57"/>
        <v>259.81167001201277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9.0604170870205998</v>
      </c>
      <c r="F235" s="62">
        <f>SUM(F204:F234)</f>
        <v>-3.1795774647887325</v>
      </c>
      <c r="G235" s="62">
        <f>SQRT(SUM(G204:G234))</f>
        <v>2.7633106479288485</v>
      </c>
      <c r="H235" s="62">
        <f>(SUM(H204:H234))/(($G$235)^3)</f>
        <v>1.7967061875070107</v>
      </c>
      <c r="I235" s="62">
        <f>(SUM(I204:I234))/(($G$235)^4)</f>
        <v>4.8151768228277865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0</v>
      </c>
      <c r="G239" s="39">
        <f t="shared" ref="G239:G269" si="61">G125*((D239-$F$270)^2)</f>
        <v>0</v>
      </c>
      <c r="H239" s="39">
        <f t="shared" ref="H239:H269" si="62">G125*((D239-$F$270)^3)</f>
        <v>0</v>
      </c>
      <c r="I239" s="40">
        <f t="shared" ref="I239:I269" si="63">G125*((D239-$F$270)^4)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0</v>
      </c>
      <c r="G243" s="39">
        <f t="shared" si="61"/>
        <v>0</v>
      </c>
      <c r="H243" s="39">
        <f t="shared" si="62"/>
        <v>0</v>
      </c>
      <c r="I243" s="40">
        <f t="shared" si="63"/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0</v>
      </c>
      <c r="G244" s="39">
        <f t="shared" si="61"/>
        <v>0</v>
      </c>
      <c r="H244" s="39">
        <f t="shared" si="62"/>
        <v>0</v>
      </c>
      <c r="I244" s="40">
        <f t="shared" si="63"/>
        <v>0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0</v>
      </c>
      <c r="G245" s="39">
        <f t="shared" si="61"/>
        <v>0</v>
      </c>
      <c r="H245" s="39">
        <f t="shared" si="62"/>
        <v>0</v>
      </c>
      <c r="I245" s="40">
        <f t="shared" si="63"/>
        <v>0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0</v>
      </c>
      <c r="G246" s="39">
        <f t="shared" si="61"/>
        <v>0</v>
      </c>
      <c r="H246" s="39">
        <f t="shared" si="62"/>
        <v>0</v>
      </c>
      <c r="I246" s="40">
        <f t="shared" si="63"/>
        <v>0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0</v>
      </c>
      <c r="G247" s="39">
        <f t="shared" si="61"/>
        <v>0</v>
      </c>
      <c r="H247" s="39">
        <f t="shared" si="62"/>
        <v>0</v>
      </c>
      <c r="I247" s="40">
        <f t="shared" si="63"/>
        <v>0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-8.5442680377422447E-2</v>
      </c>
      <c r="G248" s="39">
        <f t="shared" si="61"/>
        <v>0.11494026329782765</v>
      </c>
      <c r="H248" s="39">
        <f t="shared" si="62"/>
        <v>-0.31967212784360233</v>
      </c>
      <c r="I248" s="40">
        <f t="shared" si="63"/>
        <v>0.88907286609624303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-0.35150290976891346</v>
      </c>
      <c r="G249" s="39">
        <f t="shared" si="61"/>
        <v>0.34841531225541378</v>
      </c>
      <c r="H249" s="39">
        <f t="shared" si="62"/>
        <v>-0.79480582136348565</v>
      </c>
      <c r="I249" s="40">
        <f t="shared" si="63"/>
        <v>1.8131128898554008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-0.54775693542008019</v>
      </c>
      <c r="G250" s="39">
        <f t="shared" si="61"/>
        <v>0.36586493114103952</v>
      </c>
      <c r="H250" s="39">
        <f t="shared" si="62"/>
        <v>-0.65167946701434221</v>
      </c>
      <c r="I250" s="40">
        <f t="shared" si="63"/>
        <v>1.1607729836352703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-0.56189615232499013</v>
      </c>
      <c r="G251" s="39">
        <f t="shared" si="61"/>
        <v>0.2170214027475818</v>
      </c>
      <c r="H251" s="39">
        <f t="shared" si="62"/>
        <v>-0.27804832638590687</v>
      </c>
      <c r="I251" s="40">
        <f t="shared" si="63"/>
        <v>0.35623616301072519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-0.63160348042262271</v>
      </c>
      <c r="G252" s="39">
        <f t="shared" si="61"/>
        <v>0.10278750022535998</v>
      </c>
      <c r="H252" s="39">
        <f t="shared" si="62"/>
        <v>-8.0297834446349525E-2</v>
      </c>
      <c r="I252" s="40">
        <f t="shared" si="63"/>
        <v>6.2728855188002253E-2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-0.44107011695576021</v>
      </c>
      <c r="G253" s="39">
        <f t="shared" si="61"/>
        <v>1.0731541188942506E-2</v>
      </c>
      <c r="H253" s="39">
        <f t="shared" si="62"/>
        <v>-3.0177343633745915E-3</v>
      </c>
      <c r="I253" s="40">
        <f t="shared" si="63"/>
        <v>8.4859392770864745E-4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-0.25015537600994409</v>
      </c>
      <c r="G254" s="39">
        <f t="shared" si="61"/>
        <v>4.3547431142529529E-3</v>
      </c>
      <c r="H254" s="39">
        <f t="shared" si="62"/>
        <v>9.5280765636163319E-4</v>
      </c>
      <c r="I254" s="40">
        <f t="shared" si="63"/>
        <v>2.0847209725184592E-4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-0.2025114413243686</v>
      </c>
      <c r="G255" s="39">
        <f t="shared" si="61"/>
        <v>4.6502935702957771E-2</v>
      </c>
      <c r="H255" s="39">
        <f t="shared" si="62"/>
        <v>3.3426201933048676E-2</v>
      </c>
      <c r="I255" s="40">
        <f t="shared" si="63"/>
        <v>2.4026676139456759E-2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-3.5001977512853832E-2</v>
      </c>
      <c r="G256" s="39">
        <f t="shared" si="61"/>
        <v>2.9711033903951203E-2</v>
      </c>
      <c r="H256" s="39">
        <f t="shared" si="62"/>
        <v>3.6211738960341452E-2</v>
      </c>
      <c r="I256" s="40">
        <f t="shared" si="63"/>
        <v>4.4134783150630283E-2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-2.3306401491609698E-2</v>
      </c>
      <c r="G257" s="39">
        <f t="shared" si="61"/>
        <v>5.5082637126938311E-2</v>
      </c>
      <c r="H257" s="39">
        <f t="shared" si="62"/>
        <v>9.4675908471585399E-2</v>
      </c>
      <c r="I257" s="40">
        <f t="shared" si="63"/>
        <v>0.16272873109294869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-8.3055539861009095E-3</v>
      </c>
      <c r="G258" s="39">
        <f t="shared" si="61"/>
        <v>5.4518355250478934E-2</v>
      </c>
      <c r="H258" s="39">
        <f t="shared" si="62"/>
        <v>0.12096519972111038</v>
      </c>
      <c r="I258" s="40">
        <f t="shared" si="63"/>
        <v>0.26839730355657748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-3.093395107068196E-3</v>
      </c>
      <c r="G259" s="39">
        <f t="shared" si="61"/>
        <v>9.1463783904110502E-2</v>
      </c>
      <c r="H259" s="39">
        <f t="shared" si="62"/>
        <v>0.24867152276771556</v>
      </c>
      <c r="I259" s="40">
        <f t="shared" si="63"/>
        <v>0.67608755723953173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5.2262839708458108E-3</v>
      </c>
      <c r="G260" s="39">
        <f t="shared" si="61"/>
        <v>0.21659097283186682</v>
      </c>
      <c r="H260" s="39">
        <f t="shared" si="62"/>
        <v>0.69716251916746919</v>
      </c>
      <c r="I260" s="40">
        <f t="shared" si="63"/>
        <v>2.2440250938307886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2.15266399231595E-2</v>
      </c>
      <c r="G261" s="39">
        <f t="shared" si="61"/>
        <v>0.39693562982863334</v>
      </c>
      <c r="H261" s="39">
        <f t="shared" si="62"/>
        <v>1.4761232962139565</v>
      </c>
      <c r="I261" s="40">
        <f t="shared" si="63"/>
        <v>5.4894038778183178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3.3405842137973894E-2</v>
      </c>
      <c r="G262" s="39">
        <f t="shared" si="61"/>
        <v>0.47565252538831337</v>
      </c>
      <c r="H262" s="39">
        <f t="shared" si="62"/>
        <v>2.0066817668770707</v>
      </c>
      <c r="I262" s="40">
        <f t="shared" si="63"/>
        <v>8.4657843669168056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3.1739081304028478E-2</v>
      </c>
      <c r="G263" s="39">
        <f t="shared" si="61"/>
        <v>0.40384900402263213</v>
      </c>
      <c r="H263" s="39">
        <f t="shared" si="62"/>
        <v>1.9056817400961743</v>
      </c>
      <c r="I263" s="40">
        <f t="shared" si="63"/>
        <v>8.9925265590910382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2.6696423526752926E-2</v>
      </c>
      <c r="G264" s="39">
        <f t="shared" si="61"/>
        <v>0.32315545059452311</v>
      </c>
      <c r="H264" s="39">
        <f t="shared" si="62"/>
        <v>1.6864829133165495</v>
      </c>
      <c r="I264" s="40">
        <f t="shared" si="63"/>
        <v>8.8014131021959656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1.8645121193287758E-2</v>
      </c>
      <c r="G265" s="39">
        <f t="shared" si="61"/>
        <v>0.22173894671147804</v>
      </c>
      <c r="H265" s="39">
        <f t="shared" si="62"/>
        <v>1.2680801722863253</v>
      </c>
      <c r="I265" s="40">
        <f t="shared" si="63"/>
        <v>7.2518939374148248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2.0566133679868918E-2</v>
      </c>
      <c r="G266" s="39">
        <f t="shared" si="61"/>
        <v>0.24472714744381369</v>
      </c>
      <c r="H266" s="39">
        <f t="shared" si="62"/>
        <v>1.5219086148440317</v>
      </c>
      <c r="I266" s="40">
        <f t="shared" si="63"/>
        <v>9.4644417512701633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1.5043222780948075E-2</v>
      </c>
      <c r="G267" s="39">
        <f t="shared" si="61"/>
        <v>0.18108928150419423</v>
      </c>
      <c r="H267" s="39">
        <f t="shared" si="62"/>
        <v>1.2167022430280108</v>
      </c>
      <c r="I267" s="40">
        <f t="shared" si="63"/>
        <v>8.174776198198705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0</v>
      </c>
      <c r="G268" s="39">
        <f t="shared" si="61"/>
        <v>0</v>
      </c>
      <c r="H268" s="39">
        <f t="shared" si="62"/>
        <v>0</v>
      </c>
      <c r="I268" s="40">
        <f t="shared" si="63"/>
        <v>0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7.8288351872089983</v>
      </c>
      <c r="F270" s="66">
        <f>SUM(F239:F269)</f>
        <v>-2.968797672184869</v>
      </c>
      <c r="G270" s="66">
        <f>SQRT(SUM(G239:G269))</f>
        <v>1.9761410370174266</v>
      </c>
      <c r="H270" s="66">
        <f>(SUM(H239:H269))/(($G$270)^3)</f>
        <v>1.3199534506827155</v>
      </c>
      <c r="I270" s="66">
        <f>(SUM(I239:I269))/(($G$270)^4)</f>
        <v>4.2191697493837106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Valued Acer Customer</cp:lastModifiedBy>
  <cp:lastPrinted>2001-02-12T09:47:34Z</cp:lastPrinted>
  <dcterms:created xsi:type="dcterms:W3CDTF">2001-02-09T08:27:19Z</dcterms:created>
  <dcterms:modified xsi:type="dcterms:W3CDTF">2013-07-15T15:26:18Z</dcterms:modified>
</cp:coreProperties>
</file>