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90" yWindow="4245" windowWidth="12000" windowHeight="5205" tabRatio="601"/>
  </bookViews>
  <sheets>
    <sheet name="Scheda Granulometrica" sheetId="13" r:id="rId1"/>
    <sheet name="Curve Granulometriche" sheetId="14" r:id="rId2"/>
  </sheets>
  <calcPr calcId="125725"/>
</workbook>
</file>

<file path=xl/calcChain.xml><?xml version="1.0" encoding="utf-8"?>
<calcChain xmlns="http://schemas.openxmlformats.org/spreadsheetml/2006/main">
  <c r="U61" i="13"/>
  <c r="T60"/>
  <c r="S56"/>
  <c r="Q52"/>
  <c r="R53"/>
  <c r="P50"/>
  <c r="C25"/>
  <c r="N47"/>
  <c r="M46"/>
  <c r="E167"/>
  <c r="J122"/>
  <c r="G125"/>
  <c r="D239"/>
  <c r="C240"/>
  <c r="D240"/>
  <c r="G126"/>
  <c r="C241"/>
  <c r="G127"/>
  <c r="C242"/>
  <c r="D242" s="1"/>
  <c r="G128"/>
  <c r="C243"/>
  <c r="D243" s="1"/>
  <c r="G129"/>
  <c r="C244"/>
  <c r="D244" s="1"/>
  <c r="G130"/>
  <c r="C245"/>
  <c r="D245" s="1"/>
  <c r="G131"/>
  <c r="C246"/>
  <c r="D246" s="1"/>
  <c r="G132"/>
  <c r="C247"/>
  <c r="D247" s="1"/>
  <c r="G133"/>
  <c r="C248"/>
  <c r="D248" s="1"/>
  <c r="G134"/>
  <c r="C249"/>
  <c r="D249" s="1"/>
  <c r="G135"/>
  <c r="C250"/>
  <c r="D250" s="1"/>
  <c r="G136"/>
  <c r="C251"/>
  <c r="D251" s="1"/>
  <c r="G137"/>
  <c r="C252"/>
  <c r="D252" s="1"/>
  <c r="G138"/>
  <c r="C253"/>
  <c r="D253" s="1"/>
  <c r="G139"/>
  <c r="C254"/>
  <c r="D254" s="1"/>
  <c r="G140"/>
  <c r="C255"/>
  <c r="D255" s="1"/>
  <c r="G141"/>
  <c r="C256"/>
  <c r="D256" s="1"/>
  <c r="G142"/>
  <c r="C257"/>
  <c r="D257" s="1"/>
  <c r="G143"/>
  <c r="C258"/>
  <c r="D258" s="1"/>
  <c r="G144"/>
  <c r="C259"/>
  <c r="D259" s="1"/>
  <c r="G145"/>
  <c r="C260"/>
  <c r="D260" s="1"/>
  <c r="G146"/>
  <c r="C261"/>
  <c r="D261" s="1"/>
  <c r="G147"/>
  <c r="C262"/>
  <c r="D262" s="1"/>
  <c r="G148"/>
  <c r="C263"/>
  <c r="D263" s="1"/>
  <c r="G149"/>
  <c r="C264"/>
  <c r="D264" s="1"/>
  <c r="G150"/>
  <c r="C265"/>
  <c r="D265" s="1"/>
  <c r="G151"/>
  <c r="C266"/>
  <c r="D266" s="1"/>
  <c r="G152"/>
  <c r="C267"/>
  <c r="D267" s="1"/>
  <c r="G153"/>
  <c r="C268"/>
  <c r="D268" s="1"/>
  <c r="G154"/>
  <c r="C269"/>
  <c r="D269" s="1"/>
  <c r="G155"/>
  <c r="G82"/>
  <c r="D204"/>
  <c r="F204"/>
  <c r="C205"/>
  <c r="D205"/>
  <c r="G83"/>
  <c r="F205"/>
  <c r="C206"/>
  <c r="D206"/>
  <c r="G84"/>
  <c r="F206"/>
  <c r="C207"/>
  <c r="D207"/>
  <c r="G85"/>
  <c r="C208"/>
  <c r="D208"/>
  <c r="G86"/>
  <c r="F208" s="1"/>
  <c r="C209"/>
  <c r="D209"/>
  <c r="G87"/>
  <c r="C210"/>
  <c r="D210"/>
  <c r="G88"/>
  <c r="F210" s="1"/>
  <c r="C211"/>
  <c r="D211"/>
  <c r="G89"/>
  <c r="C212"/>
  <c r="D212"/>
  <c r="G90"/>
  <c r="F212" s="1"/>
  <c r="C213"/>
  <c r="D213"/>
  <c r="G91"/>
  <c r="C214"/>
  <c r="D214"/>
  <c r="G92"/>
  <c r="F214" s="1"/>
  <c r="C215"/>
  <c r="D215"/>
  <c r="G93"/>
  <c r="C216"/>
  <c r="D216"/>
  <c r="G94"/>
  <c r="F216" s="1"/>
  <c r="C217"/>
  <c r="D217"/>
  <c r="G95"/>
  <c r="C218"/>
  <c r="D218"/>
  <c r="G96"/>
  <c r="F218" s="1"/>
  <c r="C219"/>
  <c r="D219"/>
  <c r="G97"/>
  <c r="C220"/>
  <c r="D220"/>
  <c r="G98"/>
  <c r="F220" s="1"/>
  <c r="C221"/>
  <c r="D221"/>
  <c r="G99"/>
  <c r="C222"/>
  <c r="D222"/>
  <c r="G100"/>
  <c r="F222" s="1"/>
  <c r="C223"/>
  <c r="D223"/>
  <c r="G101"/>
  <c r="C224"/>
  <c r="D224"/>
  <c r="G102"/>
  <c r="F224" s="1"/>
  <c r="C225"/>
  <c r="D225"/>
  <c r="G103"/>
  <c r="C226"/>
  <c r="D226"/>
  <c r="G104"/>
  <c r="F226"/>
  <c r="C227"/>
  <c r="D227"/>
  <c r="G105"/>
  <c r="C228"/>
  <c r="D228"/>
  <c r="G106"/>
  <c r="F228"/>
  <c r="C229"/>
  <c r="D229"/>
  <c r="G107"/>
  <c r="C230"/>
  <c r="D230"/>
  <c r="G108"/>
  <c r="F230"/>
  <c r="C231"/>
  <c r="D231"/>
  <c r="G109"/>
  <c r="C232"/>
  <c r="D232"/>
  <c r="G110"/>
  <c r="F232"/>
  <c r="C233"/>
  <c r="D233"/>
  <c r="G111"/>
  <c r="C234"/>
  <c r="D234"/>
  <c r="G112"/>
  <c r="F234" s="1"/>
  <c r="H82"/>
  <c r="H125"/>
  <c r="D169"/>
  <c r="C170"/>
  <c r="D170"/>
  <c r="H83"/>
  <c r="H126"/>
  <c r="H40"/>
  <c r="G40" s="1"/>
  <c r="C171"/>
  <c r="D171"/>
  <c r="H84"/>
  <c r="H127"/>
  <c r="H41" s="1"/>
  <c r="G41" s="1"/>
  <c r="H85"/>
  <c r="H128"/>
  <c r="H42" s="1"/>
  <c r="G42" s="1"/>
  <c r="H86"/>
  <c r="H129"/>
  <c r="H87"/>
  <c r="H130"/>
  <c r="H88"/>
  <c r="H131"/>
  <c r="H89"/>
  <c r="H132"/>
  <c r="H46" s="1"/>
  <c r="G46" s="1"/>
  <c r="H90"/>
  <c r="H133"/>
  <c r="H91"/>
  <c r="H134"/>
  <c r="H92"/>
  <c r="H135"/>
  <c r="H93"/>
  <c r="H136"/>
  <c r="H50" s="1"/>
  <c r="G50" s="1"/>
  <c r="H94"/>
  <c r="H137"/>
  <c r="H95"/>
  <c r="H138"/>
  <c r="H96"/>
  <c r="H139"/>
  <c r="H53" s="1"/>
  <c r="G53" s="1"/>
  <c r="H97"/>
  <c r="H140"/>
  <c r="H54" s="1"/>
  <c r="G54" s="1"/>
  <c r="H98"/>
  <c r="H141"/>
  <c r="H55" s="1"/>
  <c r="G55" s="1"/>
  <c r="H99"/>
  <c r="H142"/>
  <c r="H56" s="1"/>
  <c r="G56" s="1"/>
  <c r="H100"/>
  <c r="H143"/>
  <c r="H57" s="1"/>
  <c r="G57" s="1"/>
  <c r="H101"/>
  <c r="H144"/>
  <c r="H58" s="1"/>
  <c r="H102"/>
  <c r="H145"/>
  <c r="H59" s="1"/>
  <c r="G59" s="1"/>
  <c r="H103"/>
  <c r="H146"/>
  <c r="H60" s="1"/>
  <c r="G60" s="1"/>
  <c r="H104"/>
  <c r="H147"/>
  <c r="H61" s="1"/>
  <c r="G61" s="1"/>
  <c r="H105"/>
  <c r="H148"/>
  <c r="H62" s="1"/>
  <c r="G62" s="1"/>
  <c r="H106"/>
  <c r="H149"/>
  <c r="H63" s="1"/>
  <c r="G63" s="1"/>
  <c r="H107"/>
  <c r="H150"/>
  <c r="H64" s="1"/>
  <c r="G64" s="1"/>
  <c r="H108"/>
  <c r="H151"/>
  <c r="H65" s="1"/>
  <c r="G65" s="1"/>
  <c r="H109"/>
  <c r="H152"/>
  <c r="H66" s="1"/>
  <c r="G66" s="1"/>
  <c r="H110"/>
  <c r="H153"/>
  <c r="H67" s="1"/>
  <c r="G67" s="1"/>
  <c r="H111"/>
  <c r="H154"/>
  <c r="H68" s="1"/>
  <c r="H112"/>
  <c r="H155"/>
  <c r="H69" s="1"/>
  <c r="G69" s="1"/>
  <c r="G165"/>
  <c r="H165"/>
  <c r="I165" s="1"/>
  <c r="G164"/>
  <c r="H164" s="1"/>
  <c r="G163"/>
  <c r="H163" s="1"/>
  <c r="G162"/>
  <c r="H162" s="1"/>
  <c r="G161"/>
  <c r="H161" s="1"/>
  <c r="G160"/>
  <c r="H160" s="1"/>
  <c r="G159"/>
  <c r="H159" s="1"/>
  <c r="G158"/>
  <c r="H158" s="1"/>
  <c r="G157"/>
  <c r="H157" s="1"/>
  <c r="G156"/>
  <c r="H156" s="1"/>
  <c r="D128"/>
  <c r="D129"/>
  <c r="D130"/>
  <c r="D131"/>
  <c r="F130"/>
  <c r="F128"/>
  <c r="F127"/>
  <c r="F126"/>
  <c r="F125"/>
  <c r="G122"/>
  <c r="H122"/>
  <c r="I122" s="1"/>
  <c r="G121"/>
  <c r="H121" s="1"/>
  <c r="G120"/>
  <c r="H120" s="1"/>
  <c r="G119"/>
  <c r="H119" s="1"/>
  <c r="G118"/>
  <c r="H118" s="1"/>
  <c r="G117"/>
  <c r="H117" s="1"/>
  <c r="G116"/>
  <c r="H116" s="1"/>
  <c r="G115"/>
  <c r="H115" s="1"/>
  <c r="G114"/>
  <c r="H114" s="1"/>
  <c r="G113"/>
  <c r="H113" s="1"/>
  <c r="D85"/>
  <c r="D86"/>
  <c r="F86"/>
  <c r="F85"/>
  <c r="F84"/>
  <c r="F83"/>
  <c r="F82"/>
  <c r="D42"/>
  <c r="D43"/>
  <c r="D44"/>
  <c r="D45"/>
  <c r="F44"/>
  <c r="F43"/>
  <c r="F42"/>
  <c r="F41"/>
  <c r="F40"/>
  <c r="F39"/>
  <c r="J34"/>
  <c r="G34"/>
  <c r="J33"/>
  <c r="G33"/>
  <c r="F239"/>
  <c r="D46"/>
  <c r="F45"/>
  <c r="D132"/>
  <c r="F131"/>
  <c r="D87"/>
  <c r="F129"/>
  <c r="F240"/>
  <c r="C172"/>
  <c r="D241"/>
  <c r="D172"/>
  <c r="C173"/>
  <c r="D133"/>
  <c r="F132"/>
  <c r="D47"/>
  <c r="F46"/>
  <c r="F241"/>
  <c r="D88"/>
  <c r="F87"/>
  <c r="F88"/>
  <c r="D89"/>
  <c r="D48"/>
  <c r="F47"/>
  <c r="D134"/>
  <c r="F133"/>
  <c r="C174"/>
  <c r="D174"/>
  <c r="D173"/>
  <c r="D135"/>
  <c r="F134"/>
  <c r="F48"/>
  <c r="D49"/>
  <c r="C175"/>
  <c r="D175"/>
  <c r="D90"/>
  <c r="F89"/>
  <c r="F90"/>
  <c r="D91"/>
  <c r="D136"/>
  <c r="F135"/>
  <c r="C176"/>
  <c r="D176"/>
  <c r="D50"/>
  <c r="F49"/>
  <c r="D92"/>
  <c r="F91"/>
  <c r="D51"/>
  <c r="F50"/>
  <c r="C177"/>
  <c r="D177"/>
  <c r="D137"/>
  <c r="F136"/>
  <c r="D138"/>
  <c r="F137"/>
  <c r="D52"/>
  <c r="F51"/>
  <c r="F92"/>
  <c r="D93"/>
  <c r="C178"/>
  <c r="D178"/>
  <c r="C179"/>
  <c r="D179" s="1"/>
  <c r="D53"/>
  <c r="F52"/>
  <c r="D139"/>
  <c r="F138"/>
  <c r="D94"/>
  <c r="F93"/>
  <c r="F94"/>
  <c r="D95"/>
  <c r="D140"/>
  <c r="F139"/>
  <c r="D54"/>
  <c r="F53"/>
  <c r="C180"/>
  <c r="D180"/>
  <c r="C181"/>
  <c r="D181"/>
  <c r="D55"/>
  <c r="F54"/>
  <c r="D141"/>
  <c r="F140"/>
  <c r="F95"/>
  <c r="D96"/>
  <c r="D142"/>
  <c r="F141"/>
  <c r="F55"/>
  <c r="D56"/>
  <c r="D97"/>
  <c r="F96"/>
  <c r="C182"/>
  <c r="D182"/>
  <c r="C183"/>
  <c r="D183"/>
  <c r="D98"/>
  <c r="F97"/>
  <c r="D143"/>
  <c r="F142"/>
  <c r="D57"/>
  <c r="F56"/>
  <c r="D58"/>
  <c r="F57"/>
  <c r="D144"/>
  <c r="F143"/>
  <c r="D99"/>
  <c r="F98"/>
  <c r="C184"/>
  <c r="D184"/>
  <c r="C185"/>
  <c r="D185"/>
  <c r="F99"/>
  <c r="D100"/>
  <c r="D145"/>
  <c r="F144"/>
  <c r="D59"/>
  <c r="F58"/>
  <c r="F59"/>
  <c r="D60"/>
  <c r="D146"/>
  <c r="F145"/>
  <c r="D101"/>
  <c r="F100"/>
  <c r="C186"/>
  <c r="D186"/>
  <c r="C187"/>
  <c r="D187"/>
  <c r="D102"/>
  <c r="F101"/>
  <c r="D147"/>
  <c r="F146"/>
  <c r="D61"/>
  <c r="F60"/>
  <c r="F61"/>
  <c r="D62"/>
  <c r="D148"/>
  <c r="F147"/>
  <c r="D103"/>
  <c r="F102"/>
  <c r="C188"/>
  <c r="D188"/>
  <c r="C189"/>
  <c r="D189" s="1"/>
  <c r="F189" s="1"/>
  <c r="F103"/>
  <c r="D104"/>
  <c r="D149"/>
  <c r="F148"/>
  <c r="D63"/>
  <c r="F62"/>
  <c r="F63"/>
  <c r="D64"/>
  <c r="D150"/>
  <c r="F149"/>
  <c r="D105"/>
  <c r="F104"/>
  <c r="C190"/>
  <c r="D190"/>
  <c r="C191"/>
  <c r="D191" s="1"/>
  <c r="F191" s="1"/>
  <c r="D106"/>
  <c r="F105"/>
  <c r="F150"/>
  <c r="D151"/>
  <c r="F190"/>
  <c r="D65"/>
  <c r="F64"/>
  <c r="F65"/>
  <c r="D66"/>
  <c r="D107"/>
  <c r="F106"/>
  <c r="D152"/>
  <c r="F151"/>
  <c r="C192"/>
  <c r="D192"/>
  <c r="C193"/>
  <c r="D193"/>
  <c r="D153"/>
  <c r="F152"/>
  <c r="F107"/>
  <c r="D108"/>
  <c r="F192"/>
  <c r="D67"/>
  <c r="F66"/>
  <c r="F193"/>
  <c r="F67"/>
  <c r="D68"/>
  <c r="D154"/>
  <c r="F153"/>
  <c r="D109"/>
  <c r="F108"/>
  <c r="C194"/>
  <c r="D194"/>
  <c r="C195"/>
  <c r="D195" s="1"/>
  <c r="F195" s="1"/>
  <c r="D110"/>
  <c r="F109"/>
  <c r="F154"/>
  <c r="D155"/>
  <c r="F194"/>
  <c r="D69"/>
  <c r="F68"/>
  <c r="F69"/>
  <c r="D70"/>
  <c r="D111"/>
  <c r="F110"/>
  <c r="D156"/>
  <c r="F155"/>
  <c r="C196"/>
  <c r="D196"/>
  <c r="C197"/>
  <c r="D197"/>
  <c r="D157"/>
  <c r="F156"/>
  <c r="F111"/>
  <c r="D112"/>
  <c r="F196"/>
  <c r="D71"/>
  <c r="F70"/>
  <c r="F197"/>
  <c r="D72"/>
  <c r="F71"/>
  <c r="D158"/>
  <c r="F157"/>
  <c r="D113"/>
  <c r="F112"/>
  <c r="C198"/>
  <c r="D198"/>
  <c r="C199"/>
  <c r="D199" s="1"/>
  <c r="F199" s="1"/>
  <c r="D114"/>
  <c r="F113"/>
  <c r="F158"/>
  <c r="D159"/>
  <c r="D73"/>
  <c r="F72"/>
  <c r="D74"/>
  <c r="F73"/>
  <c r="D115"/>
  <c r="F114"/>
  <c r="D160"/>
  <c r="F159"/>
  <c r="D161"/>
  <c r="F160"/>
  <c r="F115"/>
  <c r="D116"/>
  <c r="D75"/>
  <c r="F74"/>
  <c r="D76"/>
  <c r="F75"/>
  <c r="D162"/>
  <c r="F161"/>
  <c r="D117"/>
  <c r="F116"/>
  <c r="D118"/>
  <c r="F117"/>
  <c r="F162"/>
  <c r="D163"/>
  <c r="D77"/>
  <c r="F76"/>
  <c r="D78"/>
  <c r="F77"/>
  <c r="D119"/>
  <c r="F118"/>
  <c r="D164"/>
  <c r="F163"/>
  <c r="D165"/>
  <c r="F165"/>
  <c r="F164"/>
  <c r="F119"/>
  <c r="D120"/>
  <c r="D79"/>
  <c r="F79"/>
  <c r="F78"/>
  <c r="D121"/>
  <c r="F120"/>
  <c r="D122"/>
  <c r="F122"/>
  <c r="F121"/>
  <c r="H39" l="1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70" s="1"/>
  <c r="I242"/>
  <c r="H242"/>
  <c r="G242"/>
  <c r="H52"/>
  <c r="G52" s="1"/>
  <c r="F182" s="1"/>
  <c r="H51"/>
  <c r="G51" s="1"/>
  <c r="F181" s="1"/>
  <c r="J35"/>
  <c r="H49"/>
  <c r="G49" s="1"/>
  <c r="H48"/>
  <c r="G48" s="1"/>
  <c r="F178" s="1"/>
  <c r="H47"/>
  <c r="G47" s="1"/>
  <c r="H45"/>
  <c r="G45" s="1"/>
  <c r="H44"/>
  <c r="G44" s="1"/>
  <c r="H43"/>
  <c r="G43" s="1"/>
  <c r="R122"/>
  <c r="I121"/>
  <c r="S122"/>
  <c r="O122"/>
  <c r="T122"/>
  <c r="N122"/>
  <c r="U122"/>
  <c r="Q122"/>
  <c r="M122"/>
  <c r="P122"/>
  <c r="G35"/>
  <c r="G36"/>
  <c r="H71"/>
  <c r="G71" s="1"/>
  <c r="H73"/>
  <c r="G73" s="1"/>
  <c r="H75"/>
  <c r="G75" s="1"/>
  <c r="H77"/>
  <c r="G77" s="1"/>
  <c r="H79"/>
  <c r="H70"/>
  <c r="G70" s="1"/>
  <c r="H72"/>
  <c r="G72" s="1"/>
  <c r="H74"/>
  <c r="G74" s="1"/>
  <c r="H78"/>
  <c r="F233"/>
  <c r="F231"/>
  <c r="F229"/>
  <c r="F227"/>
  <c r="F225"/>
  <c r="F223"/>
  <c r="F221"/>
  <c r="F219"/>
  <c r="F217"/>
  <c r="F215"/>
  <c r="F213"/>
  <c r="F211"/>
  <c r="F209"/>
  <c r="F207"/>
  <c r="R165"/>
  <c r="M165"/>
  <c r="P165"/>
  <c r="Q165"/>
  <c r="I164"/>
  <c r="U165"/>
  <c r="O165"/>
  <c r="T165"/>
  <c r="N165"/>
  <c r="S165"/>
  <c r="G68"/>
  <c r="D35"/>
  <c r="G58"/>
  <c r="D34"/>
  <c r="F187"/>
  <c r="F186"/>
  <c r="F185"/>
  <c r="F184"/>
  <c r="F183"/>
  <c r="F180"/>
  <c r="F179"/>
  <c r="F177"/>
  <c r="F176"/>
  <c r="F175"/>
  <c r="F174"/>
  <c r="F173"/>
  <c r="F172"/>
  <c r="F171"/>
  <c r="F170"/>
  <c r="D33"/>
  <c r="G39"/>
  <c r="J36"/>
  <c r="H76"/>
  <c r="G78"/>
  <c r="H241" l="1"/>
  <c r="I241"/>
  <c r="G241"/>
  <c r="E270"/>
  <c r="G239"/>
  <c r="I29"/>
  <c r="J29" s="1"/>
  <c r="H240"/>
  <c r="H239"/>
  <c r="I240"/>
  <c r="G240"/>
  <c r="I239"/>
  <c r="H243"/>
  <c r="I243"/>
  <c r="G243"/>
  <c r="G244"/>
  <c r="I244"/>
  <c r="H244"/>
  <c r="H245"/>
  <c r="G245"/>
  <c r="I245"/>
  <c r="G246"/>
  <c r="H246"/>
  <c r="I246"/>
  <c r="H247"/>
  <c r="I247"/>
  <c r="G247"/>
  <c r="G248"/>
  <c r="I248"/>
  <c r="H248"/>
  <c r="H249"/>
  <c r="G249"/>
  <c r="I249"/>
  <c r="G250"/>
  <c r="H250"/>
  <c r="I250"/>
  <c r="H251"/>
  <c r="I251"/>
  <c r="G251"/>
  <c r="G252"/>
  <c r="I252"/>
  <c r="H252"/>
  <c r="H253"/>
  <c r="G253"/>
  <c r="I253"/>
  <c r="G254"/>
  <c r="H254"/>
  <c r="I254"/>
  <c r="H255"/>
  <c r="I255"/>
  <c r="G255"/>
  <c r="G256"/>
  <c r="I256"/>
  <c r="H256"/>
  <c r="H257"/>
  <c r="G257"/>
  <c r="I257"/>
  <c r="G258"/>
  <c r="H258"/>
  <c r="I258"/>
  <c r="H259"/>
  <c r="I259"/>
  <c r="G259"/>
  <c r="G260"/>
  <c r="I260"/>
  <c r="H260"/>
  <c r="H261"/>
  <c r="G261"/>
  <c r="I261"/>
  <c r="G262"/>
  <c r="H262"/>
  <c r="I262"/>
  <c r="H263"/>
  <c r="I263"/>
  <c r="G263"/>
  <c r="G264"/>
  <c r="I264"/>
  <c r="H264"/>
  <c r="H265"/>
  <c r="G265"/>
  <c r="I265"/>
  <c r="G266"/>
  <c r="H266"/>
  <c r="I266"/>
  <c r="H267"/>
  <c r="I267"/>
  <c r="G267"/>
  <c r="G268"/>
  <c r="I268"/>
  <c r="H268"/>
  <c r="H269"/>
  <c r="G269"/>
  <c r="I269"/>
  <c r="F235"/>
  <c r="H205" s="1"/>
  <c r="I222"/>
  <c r="G215"/>
  <c r="G231"/>
  <c r="H208"/>
  <c r="H212"/>
  <c r="H216"/>
  <c r="H220"/>
  <c r="H224"/>
  <c r="H228"/>
  <c r="H232"/>
  <c r="E235"/>
  <c r="H231"/>
  <c r="H227"/>
  <c r="H223"/>
  <c r="H219"/>
  <c r="I229"/>
  <c r="I221"/>
  <c r="I213"/>
  <c r="I227"/>
  <c r="I219"/>
  <c r="I211"/>
  <c r="I233"/>
  <c r="I225"/>
  <c r="I217"/>
  <c r="I209"/>
  <c r="I231"/>
  <c r="I223"/>
  <c r="I215"/>
  <c r="I207"/>
  <c r="I79"/>
  <c r="G79"/>
  <c r="U121"/>
  <c r="S121"/>
  <c r="Q121"/>
  <c r="O121"/>
  <c r="M121"/>
  <c r="T121"/>
  <c r="R121"/>
  <c r="P121"/>
  <c r="N121"/>
  <c r="I120"/>
  <c r="F188"/>
  <c r="F198"/>
  <c r="T164"/>
  <c r="R164"/>
  <c r="P164"/>
  <c r="O164"/>
  <c r="M164"/>
  <c r="U164"/>
  <c r="S164"/>
  <c r="Q164"/>
  <c r="I163"/>
  <c r="N164"/>
  <c r="G76"/>
  <c r="D36"/>
  <c r="F169"/>
  <c r="F200" s="1"/>
  <c r="G188" s="1"/>
  <c r="G270" l="1"/>
  <c r="J30" s="1"/>
  <c r="G206"/>
  <c r="H204"/>
  <c r="G223"/>
  <c r="G207"/>
  <c r="I206"/>
  <c r="G228"/>
  <c r="G227"/>
  <c r="G219"/>
  <c r="G211"/>
  <c r="I230"/>
  <c r="I214"/>
  <c r="H211"/>
  <c r="F29"/>
  <c r="G29" s="1"/>
  <c r="G218"/>
  <c r="I234"/>
  <c r="I226"/>
  <c r="I218"/>
  <c r="I210"/>
  <c r="H215"/>
  <c r="H207"/>
  <c r="G204"/>
  <c r="G232"/>
  <c r="G224"/>
  <c r="H221"/>
  <c r="G234"/>
  <c r="G230"/>
  <c r="G226"/>
  <c r="G222"/>
  <c r="G210"/>
  <c r="H230"/>
  <c r="G220"/>
  <c r="G214"/>
  <c r="I205"/>
  <c r="H229"/>
  <c r="H206"/>
  <c r="G216"/>
  <c r="G212"/>
  <c r="G208"/>
  <c r="H217"/>
  <c r="H225"/>
  <c r="H233"/>
  <c r="H222"/>
  <c r="G217"/>
  <c r="H234"/>
  <c r="H226"/>
  <c r="H214"/>
  <c r="G229"/>
  <c r="I232"/>
  <c r="H218"/>
  <c r="H210"/>
  <c r="G233"/>
  <c r="G225"/>
  <c r="G209"/>
  <c r="I220"/>
  <c r="I204"/>
  <c r="H169"/>
  <c r="I169"/>
  <c r="G169"/>
  <c r="G221"/>
  <c r="G213"/>
  <c r="G205"/>
  <c r="I228"/>
  <c r="I212"/>
  <c r="H209"/>
  <c r="I224"/>
  <c r="I216"/>
  <c r="I208"/>
  <c r="H213"/>
  <c r="I119"/>
  <c r="R120"/>
  <c r="N120"/>
  <c r="S120"/>
  <c r="Q120"/>
  <c r="T120"/>
  <c r="P120"/>
  <c r="U120"/>
  <c r="O120"/>
  <c r="M120"/>
  <c r="U79"/>
  <c r="S79"/>
  <c r="Q79"/>
  <c r="O79"/>
  <c r="M79"/>
  <c r="T79"/>
  <c r="R79"/>
  <c r="P79"/>
  <c r="N79"/>
  <c r="I78"/>
  <c r="U163"/>
  <c r="R163"/>
  <c r="Q163"/>
  <c r="S163"/>
  <c r="M163"/>
  <c r="I162"/>
  <c r="T163"/>
  <c r="P163"/>
  <c r="N163"/>
  <c r="O163"/>
  <c r="H198"/>
  <c r="C29"/>
  <c r="D29" s="1"/>
  <c r="E200"/>
  <c r="I189"/>
  <c r="H189"/>
  <c r="H190"/>
  <c r="G190"/>
  <c r="I191"/>
  <c r="G191"/>
  <c r="G192"/>
  <c r="I192"/>
  <c r="I193"/>
  <c r="H194"/>
  <c r="G194"/>
  <c r="I195"/>
  <c r="H195"/>
  <c r="H196"/>
  <c r="G196"/>
  <c r="G197"/>
  <c r="I199"/>
  <c r="H199"/>
  <c r="G189"/>
  <c r="I190"/>
  <c r="H191"/>
  <c r="H192"/>
  <c r="H193"/>
  <c r="G193"/>
  <c r="I194"/>
  <c r="G195"/>
  <c r="I196"/>
  <c r="H197"/>
  <c r="I197"/>
  <c r="G199"/>
  <c r="H187"/>
  <c r="G187"/>
  <c r="H186"/>
  <c r="G186"/>
  <c r="I185"/>
  <c r="H185"/>
  <c r="H184"/>
  <c r="I184"/>
  <c r="H183"/>
  <c r="G183"/>
  <c r="H182"/>
  <c r="G182"/>
  <c r="G181"/>
  <c r="H181"/>
  <c r="H180"/>
  <c r="I180"/>
  <c r="H179"/>
  <c r="G179"/>
  <c r="H178"/>
  <c r="I178"/>
  <c r="I177"/>
  <c r="H177"/>
  <c r="H176"/>
  <c r="I176"/>
  <c r="G175"/>
  <c r="H175"/>
  <c r="H174"/>
  <c r="I174"/>
  <c r="G173"/>
  <c r="H173"/>
  <c r="I172"/>
  <c r="H172"/>
  <c r="I171"/>
  <c r="G171"/>
  <c r="G170"/>
  <c r="H170"/>
  <c r="I170"/>
  <c r="I187"/>
  <c r="I186"/>
  <c r="G185"/>
  <c r="G184"/>
  <c r="I183"/>
  <c r="I182"/>
  <c r="I181"/>
  <c r="G180"/>
  <c r="I179"/>
  <c r="G178"/>
  <c r="G177"/>
  <c r="G176"/>
  <c r="I175"/>
  <c r="G174"/>
  <c r="I173"/>
  <c r="G172"/>
  <c r="H171"/>
  <c r="I198"/>
  <c r="G198"/>
  <c r="H188"/>
  <c r="I188"/>
  <c r="G200" l="1"/>
  <c r="H200" s="1"/>
  <c r="D31" s="1"/>
  <c r="H270"/>
  <c r="J31" s="1"/>
  <c r="I270"/>
  <c r="J32" s="1"/>
  <c r="G235"/>
  <c r="I235" s="1"/>
  <c r="G32" s="1"/>
  <c r="D30"/>
  <c r="I200"/>
  <c r="D32" s="1"/>
  <c r="U78"/>
  <c r="Q78"/>
  <c r="M78"/>
  <c r="T78"/>
  <c r="P78"/>
  <c r="S78"/>
  <c r="O78"/>
  <c r="I77"/>
  <c r="R78"/>
  <c r="N78"/>
  <c r="H235"/>
  <c r="G31" s="1"/>
  <c r="G30"/>
  <c r="T119"/>
  <c r="R119"/>
  <c r="P119"/>
  <c r="N119"/>
  <c r="I118"/>
  <c r="U119"/>
  <c r="S119"/>
  <c r="Q119"/>
  <c r="O119"/>
  <c r="M119"/>
  <c r="U162"/>
  <c r="S162"/>
  <c r="Q162"/>
  <c r="I161"/>
  <c r="N162"/>
  <c r="T162"/>
  <c r="R162"/>
  <c r="P162"/>
  <c r="O162"/>
  <c r="M162"/>
  <c r="U118" l="1"/>
  <c r="Q118"/>
  <c r="M118"/>
  <c r="N118"/>
  <c r="P118"/>
  <c r="I117"/>
  <c r="S118"/>
  <c r="O118"/>
  <c r="R118"/>
  <c r="T118"/>
  <c r="U77"/>
  <c r="N77"/>
  <c r="M77"/>
  <c r="T77"/>
  <c r="S77"/>
  <c r="I76"/>
  <c r="O77"/>
  <c r="R77"/>
  <c r="Q77"/>
  <c r="P77"/>
  <c r="I160"/>
  <c r="U161"/>
  <c r="Q161"/>
  <c r="O161"/>
  <c r="R161"/>
  <c r="T161"/>
  <c r="S161"/>
  <c r="P161"/>
  <c r="M161"/>
  <c r="N161"/>
  <c r="I75" l="1"/>
  <c r="R76"/>
  <c r="N76"/>
  <c r="O76"/>
  <c r="T76"/>
  <c r="P76"/>
  <c r="U76"/>
  <c r="Q76"/>
  <c r="M76"/>
  <c r="S76"/>
  <c r="T117"/>
  <c r="R117"/>
  <c r="P117"/>
  <c r="N117"/>
  <c r="I116"/>
  <c r="U117"/>
  <c r="S117"/>
  <c r="Q117"/>
  <c r="O117"/>
  <c r="M117"/>
  <c r="U160"/>
  <c r="S160"/>
  <c r="Q160"/>
  <c r="I159"/>
  <c r="N160"/>
  <c r="T160"/>
  <c r="R160"/>
  <c r="P160"/>
  <c r="O160"/>
  <c r="M160"/>
  <c r="T116" l="1"/>
  <c r="P116"/>
  <c r="U116"/>
  <c r="M116"/>
  <c r="O116"/>
  <c r="I115"/>
  <c r="R116"/>
  <c r="N116"/>
  <c r="Q116"/>
  <c r="S116"/>
  <c r="S75"/>
  <c r="U75"/>
  <c r="T75"/>
  <c r="M75"/>
  <c r="N75"/>
  <c r="I74"/>
  <c r="O75"/>
  <c r="Q75"/>
  <c r="P75"/>
  <c r="R75"/>
  <c r="I158"/>
  <c r="T159"/>
  <c r="P159"/>
  <c r="N159"/>
  <c r="O159"/>
  <c r="U159"/>
  <c r="R159"/>
  <c r="S159"/>
  <c r="Q159"/>
  <c r="M159"/>
  <c r="T74" l="1"/>
  <c r="P74"/>
  <c r="U74"/>
  <c r="Q74"/>
  <c r="M74"/>
  <c r="R74"/>
  <c r="S74"/>
  <c r="I73"/>
  <c r="N74"/>
  <c r="O74"/>
  <c r="T115"/>
  <c r="R115"/>
  <c r="P115"/>
  <c r="N115"/>
  <c r="I114"/>
  <c r="U115"/>
  <c r="S115"/>
  <c r="Q115"/>
  <c r="O115"/>
  <c r="M115"/>
  <c r="U158"/>
  <c r="S158"/>
  <c r="Q158"/>
  <c r="I157"/>
  <c r="N158"/>
  <c r="T158"/>
  <c r="R158"/>
  <c r="P158"/>
  <c r="O158"/>
  <c r="M158"/>
  <c r="U114" l="1"/>
  <c r="Q114"/>
  <c r="M114"/>
  <c r="P114"/>
  <c r="N114"/>
  <c r="I113"/>
  <c r="S114"/>
  <c r="O114"/>
  <c r="T114"/>
  <c r="R114"/>
  <c r="R73"/>
  <c r="S73"/>
  <c r="U73"/>
  <c r="T73"/>
  <c r="M73"/>
  <c r="N73"/>
  <c r="P73"/>
  <c r="I72"/>
  <c r="O73"/>
  <c r="Q73"/>
  <c r="I156"/>
  <c r="U157"/>
  <c r="Q157"/>
  <c r="O157"/>
  <c r="P157"/>
  <c r="T157"/>
  <c r="S157"/>
  <c r="R157"/>
  <c r="M157"/>
  <c r="N157"/>
  <c r="T72" l="1"/>
  <c r="P72"/>
  <c r="U72"/>
  <c r="Q72"/>
  <c r="M72"/>
  <c r="S72"/>
  <c r="I71"/>
  <c r="R72"/>
  <c r="N72"/>
  <c r="O72"/>
  <c r="T113"/>
  <c r="R113"/>
  <c r="P113"/>
  <c r="N113"/>
  <c r="I112"/>
  <c r="U113"/>
  <c r="S113"/>
  <c r="Q113"/>
  <c r="O113"/>
  <c r="M113"/>
  <c r="U156"/>
  <c r="S156"/>
  <c r="Q156"/>
  <c r="I155"/>
  <c r="N156"/>
  <c r="T156"/>
  <c r="R156"/>
  <c r="P156"/>
  <c r="O156"/>
  <c r="M156"/>
  <c r="T112" l="1"/>
  <c r="P112"/>
  <c r="U112"/>
  <c r="O112"/>
  <c r="M112"/>
  <c r="I111"/>
  <c r="R112"/>
  <c r="N112"/>
  <c r="S112"/>
  <c r="Q112"/>
  <c r="U71"/>
  <c r="M71"/>
  <c r="T71"/>
  <c r="O71"/>
  <c r="N71"/>
  <c r="S71"/>
  <c r="I70"/>
  <c r="Q71"/>
  <c r="P71"/>
  <c r="R71"/>
  <c r="I154"/>
  <c r="T155"/>
  <c r="P155"/>
  <c r="N155"/>
  <c r="O155"/>
  <c r="U155"/>
  <c r="R155"/>
  <c r="Q155"/>
  <c r="S155"/>
  <c r="M155"/>
  <c r="S70" l="1"/>
  <c r="O70"/>
  <c r="T70"/>
  <c r="P70"/>
  <c r="I69"/>
  <c r="Q70"/>
  <c r="M70"/>
  <c r="N70"/>
  <c r="U70"/>
  <c r="R70"/>
  <c r="T111"/>
  <c r="R111"/>
  <c r="P111"/>
  <c r="N111"/>
  <c r="I110"/>
  <c r="U111"/>
  <c r="S111"/>
  <c r="Q111"/>
  <c r="O111"/>
  <c r="M111"/>
  <c r="U154"/>
  <c r="S154"/>
  <c r="Q154"/>
  <c r="I153"/>
  <c r="N154"/>
  <c r="T154"/>
  <c r="R154"/>
  <c r="P154"/>
  <c r="O154"/>
  <c r="M154"/>
  <c r="U110" l="1"/>
  <c r="Q110"/>
  <c r="M110"/>
  <c r="N110"/>
  <c r="P110"/>
  <c r="I109"/>
  <c r="S110"/>
  <c r="O110"/>
  <c r="R110"/>
  <c r="T110"/>
  <c r="T69"/>
  <c r="S69"/>
  <c r="U69"/>
  <c r="N69"/>
  <c r="M69"/>
  <c r="O69"/>
  <c r="Q69"/>
  <c r="I68"/>
  <c r="P69"/>
  <c r="R69"/>
  <c r="I152"/>
  <c r="U153"/>
  <c r="Q153"/>
  <c r="O153"/>
  <c r="R153"/>
  <c r="T153"/>
  <c r="S153"/>
  <c r="P153"/>
  <c r="M153"/>
  <c r="N153"/>
  <c r="I67" l="1"/>
  <c r="P68"/>
  <c r="T68"/>
  <c r="Q68"/>
  <c r="M68"/>
  <c r="S68"/>
  <c r="U68"/>
  <c r="R68"/>
  <c r="N68"/>
  <c r="O68"/>
  <c r="T109"/>
  <c r="R109"/>
  <c r="P109"/>
  <c r="N109"/>
  <c r="I108"/>
  <c r="U109"/>
  <c r="S109"/>
  <c r="Q109"/>
  <c r="O109"/>
  <c r="M109"/>
  <c r="U152"/>
  <c r="S152"/>
  <c r="Q152"/>
  <c r="I151"/>
  <c r="N152"/>
  <c r="T152"/>
  <c r="R152"/>
  <c r="P152"/>
  <c r="O152"/>
  <c r="M152"/>
  <c r="T108" l="1"/>
  <c r="P108"/>
  <c r="U108"/>
  <c r="M108"/>
  <c r="O108"/>
  <c r="I107"/>
  <c r="R108"/>
  <c r="N108"/>
  <c r="Q108"/>
  <c r="S108"/>
  <c r="S67"/>
  <c r="U67"/>
  <c r="T67"/>
  <c r="M67"/>
  <c r="N67"/>
  <c r="Q67"/>
  <c r="I66"/>
  <c r="O67"/>
  <c r="P67"/>
  <c r="R67"/>
  <c r="I150"/>
  <c r="T151"/>
  <c r="P151"/>
  <c r="N151"/>
  <c r="O151"/>
  <c r="U151"/>
  <c r="R151"/>
  <c r="S151"/>
  <c r="Q151"/>
  <c r="M151"/>
  <c r="S66" l="1"/>
  <c r="O66"/>
  <c r="T66"/>
  <c r="P66"/>
  <c r="I65"/>
  <c r="Q66"/>
  <c r="M66"/>
  <c r="N66"/>
  <c r="U66"/>
  <c r="R66"/>
  <c r="T107"/>
  <c r="R107"/>
  <c r="P107"/>
  <c r="N107"/>
  <c r="I106"/>
  <c r="U107"/>
  <c r="S107"/>
  <c r="Q107"/>
  <c r="O107"/>
  <c r="M107"/>
  <c r="U150"/>
  <c r="S150"/>
  <c r="Q150"/>
  <c r="I149"/>
  <c r="N150"/>
  <c r="T150"/>
  <c r="R150"/>
  <c r="P150"/>
  <c r="O150"/>
  <c r="M150"/>
  <c r="U106" l="1"/>
  <c r="Q106"/>
  <c r="M106"/>
  <c r="P106"/>
  <c r="N106"/>
  <c r="I105"/>
  <c r="S106"/>
  <c r="O106"/>
  <c r="T106"/>
  <c r="R106"/>
  <c r="R65"/>
  <c r="S65"/>
  <c r="U65"/>
  <c r="T65"/>
  <c r="M65"/>
  <c r="I64"/>
  <c r="O65"/>
  <c r="Q65"/>
  <c r="N65"/>
  <c r="P65"/>
  <c r="I148"/>
  <c r="T149"/>
  <c r="Q149"/>
  <c r="O149"/>
  <c r="P149"/>
  <c r="U149"/>
  <c r="S149"/>
  <c r="R149"/>
  <c r="M149"/>
  <c r="N149"/>
  <c r="I63" l="1"/>
  <c r="P64"/>
  <c r="T64"/>
  <c r="Q64"/>
  <c r="M64"/>
  <c r="R64"/>
  <c r="S64"/>
  <c r="U64"/>
  <c r="N64"/>
  <c r="O64"/>
  <c r="T105"/>
  <c r="R105"/>
  <c r="P105"/>
  <c r="N105"/>
  <c r="I104"/>
  <c r="U105"/>
  <c r="S105"/>
  <c r="Q105"/>
  <c r="O105"/>
  <c r="M105"/>
  <c r="S148"/>
  <c r="Q148"/>
  <c r="I147"/>
  <c r="O148"/>
  <c r="M148"/>
  <c r="T148"/>
  <c r="R148"/>
  <c r="P148"/>
  <c r="U148"/>
  <c r="N148"/>
  <c r="I103" l="1"/>
  <c r="R104"/>
  <c r="N104"/>
  <c r="S104"/>
  <c r="Q104"/>
  <c r="T104"/>
  <c r="P104"/>
  <c r="U104"/>
  <c r="O104"/>
  <c r="M104"/>
  <c r="T63"/>
  <c r="O63"/>
  <c r="N63"/>
  <c r="Q63"/>
  <c r="P63"/>
  <c r="I62"/>
  <c r="R63"/>
  <c r="M63"/>
  <c r="S63"/>
  <c r="U63"/>
  <c r="U147"/>
  <c r="R147"/>
  <c r="Q147"/>
  <c r="S147"/>
  <c r="M147"/>
  <c r="I146"/>
  <c r="T147"/>
  <c r="P147"/>
  <c r="N147"/>
  <c r="O147"/>
  <c r="U103" l="1"/>
  <c r="S103"/>
  <c r="Q103"/>
  <c r="O103"/>
  <c r="M103"/>
  <c r="T103"/>
  <c r="R103"/>
  <c r="P103"/>
  <c r="N103"/>
  <c r="I102"/>
  <c r="R62"/>
  <c r="N62"/>
  <c r="U62"/>
  <c r="Q62"/>
  <c r="M62"/>
  <c r="T62"/>
  <c r="P62"/>
  <c r="I61"/>
  <c r="S62"/>
  <c r="O62"/>
  <c r="S146"/>
  <c r="Q146"/>
  <c r="I145"/>
  <c r="O146"/>
  <c r="M146"/>
  <c r="T146"/>
  <c r="R146"/>
  <c r="P146"/>
  <c r="U146"/>
  <c r="N146"/>
  <c r="R61" l="1"/>
  <c r="Q61"/>
  <c r="I60"/>
  <c r="P61"/>
  <c r="O61"/>
  <c r="T61"/>
  <c r="N61"/>
  <c r="M61"/>
  <c r="S61"/>
  <c r="I101"/>
  <c r="S102"/>
  <c r="O102"/>
  <c r="R102"/>
  <c r="T102"/>
  <c r="U102"/>
  <c r="Q102"/>
  <c r="M102"/>
  <c r="N102"/>
  <c r="P102"/>
  <c r="U145"/>
  <c r="S145"/>
  <c r="P145"/>
  <c r="M145"/>
  <c r="N145"/>
  <c r="I144"/>
  <c r="T145"/>
  <c r="Q145"/>
  <c r="O145"/>
  <c r="R145"/>
  <c r="U101" l="1"/>
  <c r="S101"/>
  <c r="Q101"/>
  <c r="O101"/>
  <c r="M101"/>
  <c r="T101"/>
  <c r="R101"/>
  <c r="P101"/>
  <c r="N101"/>
  <c r="I100"/>
  <c r="S60"/>
  <c r="O60"/>
  <c r="U60"/>
  <c r="R60"/>
  <c r="N60"/>
  <c r="Q60"/>
  <c r="M60"/>
  <c r="P60"/>
  <c r="I59"/>
  <c r="S144"/>
  <c r="Q144"/>
  <c r="U144"/>
  <c r="O144"/>
  <c r="M144"/>
  <c r="T144"/>
  <c r="R144"/>
  <c r="P144"/>
  <c r="I143"/>
  <c r="N144"/>
  <c r="S59" l="1"/>
  <c r="R59"/>
  <c r="I58"/>
  <c r="Q59"/>
  <c r="P59"/>
  <c r="U59"/>
  <c r="O59"/>
  <c r="T59"/>
  <c r="N59"/>
  <c r="M59"/>
  <c r="I99"/>
  <c r="R100"/>
  <c r="N100"/>
  <c r="Q100"/>
  <c r="S100"/>
  <c r="T100"/>
  <c r="P100"/>
  <c r="U100"/>
  <c r="M100"/>
  <c r="O100"/>
  <c r="U143"/>
  <c r="T143"/>
  <c r="P143"/>
  <c r="Q143"/>
  <c r="M143"/>
  <c r="I142"/>
  <c r="S143"/>
  <c r="R143"/>
  <c r="N143"/>
  <c r="O143"/>
  <c r="U99" l="1"/>
  <c r="S99"/>
  <c r="Q99"/>
  <c r="O99"/>
  <c r="M99"/>
  <c r="T99"/>
  <c r="R99"/>
  <c r="P99"/>
  <c r="N99"/>
  <c r="I98"/>
  <c r="R58"/>
  <c r="N58"/>
  <c r="T58"/>
  <c r="Q58"/>
  <c r="M58"/>
  <c r="U58"/>
  <c r="I57"/>
  <c r="O58"/>
  <c r="P58"/>
  <c r="S58"/>
  <c r="S142"/>
  <c r="Q142"/>
  <c r="I141"/>
  <c r="O142"/>
  <c r="M142"/>
  <c r="T142"/>
  <c r="R142"/>
  <c r="P142"/>
  <c r="U142"/>
  <c r="N142"/>
  <c r="P57" l="1"/>
  <c r="Q57"/>
  <c r="I56"/>
  <c r="N57"/>
  <c r="O57"/>
  <c r="R57"/>
  <c r="U57"/>
  <c r="T57"/>
  <c r="M57"/>
  <c r="S57"/>
  <c r="I97"/>
  <c r="S98"/>
  <c r="O98"/>
  <c r="T98"/>
  <c r="R98"/>
  <c r="U98"/>
  <c r="Q98"/>
  <c r="M98"/>
  <c r="P98"/>
  <c r="N98"/>
  <c r="U141"/>
  <c r="S141"/>
  <c r="R141"/>
  <c r="M141"/>
  <c r="N141"/>
  <c r="I140"/>
  <c r="T141"/>
  <c r="Q141"/>
  <c r="O141"/>
  <c r="P141"/>
  <c r="U97" l="1"/>
  <c r="S97"/>
  <c r="Q97"/>
  <c r="O97"/>
  <c r="M97"/>
  <c r="T97"/>
  <c r="R97"/>
  <c r="P97"/>
  <c r="N97"/>
  <c r="I96"/>
  <c r="R56"/>
  <c r="N56"/>
  <c r="T56"/>
  <c r="Q56"/>
  <c r="M56"/>
  <c r="I55"/>
  <c r="P56"/>
  <c r="U56"/>
  <c r="O56"/>
  <c r="S140"/>
  <c r="Q140"/>
  <c r="U140"/>
  <c r="O140"/>
  <c r="M140"/>
  <c r="T140"/>
  <c r="R140"/>
  <c r="P140"/>
  <c r="I139"/>
  <c r="N140"/>
  <c r="S55" l="1"/>
  <c r="R55"/>
  <c r="I54"/>
  <c r="Q55"/>
  <c r="P55"/>
  <c r="M55"/>
  <c r="U55"/>
  <c r="O55"/>
  <c r="N55"/>
  <c r="T55"/>
  <c r="I95"/>
  <c r="R96"/>
  <c r="N96"/>
  <c r="S96"/>
  <c r="Q96"/>
  <c r="T96"/>
  <c r="P96"/>
  <c r="U96"/>
  <c r="O96"/>
  <c r="M96"/>
  <c r="U139"/>
  <c r="T139"/>
  <c r="P139"/>
  <c r="N139"/>
  <c r="M139"/>
  <c r="I138"/>
  <c r="S139"/>
  <c r="R139"/>
  <c r="Q139"/>
  <c r="O139"/>
  <c r="U95" l="1"/>
  <c r="S95"/>
  <c r="Q95"/>
  <c r="O95"/>
  <c r="M95"/>
  <c r="T95"/>
  <c r="R95"/>
  <c r="P95"/>
  <c r="N95"/>
  <c r="I94"/>
  <c r="R54"/>
  <c r="N54"/>
  <c r="T54"/>
  <c r="Q54"/>
  <c r="M54"/>
  <c r="P54"/>
  <c r="S54"/>
  <c r="O54"/>
  <c r="U54"/>
  <c r="I53"/>
  <c r="S138"/>
  <c r="Q138"/>
  <c r="O138"/>
  <c r="U138"/>
  <c r="M138"/>
  <c r="T138"/>
  <c r="R138"/>
  <c r="P138"/>
  <c r="I137"/>
  <c r="N138"/>
  <c r="Q53" l="1"/>
  <c r="I52"/>
  <c r="P53"/>
  <c r="O53"/>
  <c r="U53"/>
  <c r="N53"/>
  <c r="T53"/>
  <c r="M53"/>
  <c r="S53"/>
  <c r="U94"/>
  <c r="Q94"/>
  <c r="M94"/>
  <c r="N94"/>
  <c r="P94"/>
  <c r="I93"/>
  <c r="S94"/>
  <c r="O94"/>
  <c r="R94"/>
  <c r="T94"/>
  <c r="U137"/>
  <c r="S137"/>
  <c r="O137"/>
  <c r="M137"/>
  <c r="N137"/>
  <c r="I136"/>
  <c r="T137"/>
  <c r="Q137"/>
  <c r="P137"/>
  <c r="R137"/>
  <c r="R52" l="1"/>
  <c r="N52"/>
  <c r="T52"/>
  <c r="M52"/>
  <c r="S52"/>
  <c r="I51"/>
  <c r="P52"/>
  <c r="U52"/>
  <c r="O52"/>
  <c r="S93"/>
  <c r="Q93"/>
  <c r="O93"/>
  <c r="M93"/>
  <c r="I92"/>
  <c r="T93"/>
  <c r="R93"/>
  <c r="P93"/>
  <c r="N93"/>
  <c r="U93"/>
  <c r="S136"/>
  <c r="Q136"/>
  <c r="O136"/>
  <c r="I135"/>
  <c r="M136"/>
  <c r="T136"/>
  <c r="R136"/>
  <c r="P136"/>
  <c r="U136"/>
  <c r="N136"/>
  <c r="U92" l="1"/>
  <c r="R92"/>
  <c r="N92"/>
  <c r="M92"/>
  <c r="O92"/>
  <c r="I91"/>
  <c r="T92"/>
  <c r="P92"/>
  <c r="Q92"/>
  <c r="S92"/>
  <c r="S51"/>
  <c r="R51"/>
  <c r="I50"/>
  <c r="Q51"/>
  <c r="P51"/>
  <c r="U51"/>
  <c r="O51"/>
  <c r="N51"/>
  <c r="T51"/>
  <c r="M51"/>
  <c r="U135"/>
  <c r="T135"/>
  <c r="P135"/>
  <c r="N135"/>
  <c r="M135"/>
  <c r="I134"/>
  <c r="S135"/>
  <c r="R135"/>
  <c r="O135"/>
  <c r="Q135"/>
  <c r="R50" l="1"/>
  <c r="N50"/>
  <c r="T50"/>
  <c r="Q50"/>
  <c r="M50"/>
  <c r="S50"/>
  <c r="U50"/>
  <c r="I49"/>
  <c r="O50"/>
  <c r="S91"/>
  <c r="Q91"/>
  <c r="O91"/>
  <c r="M91"/>
  <c r="U91"/>
  <c r="T91"/>
  <c r="R91"/>
  <c r="P91"/>
  <c r="N91"/>
  <c r="I90"/>
  <c r="S134"/>
  <c r="Q134"/>
  <c r="O134"/>
  <c r="U134"/>
  <c r="M134"/>
  <c r="T134"/>
  <c r="R134"/>
  <c r="P134"/>
  <c r="I133"/>
  <c r="N134"/>
  <c r="P49" l="1"/>
  <c r="Q49"/>
  <c r="I48"/>
  <c r="N49"/>
  <c r="O49"/>
  <c r="S49"/>
  <c r="U49"/>
  <c r="T49"/>
  <c r="M49"/>
  <c r="R49"/>
  <c r="U90"/>
  <c r="Q90"/>
  <c r="M90"/>
  <c r="P90"/>
  <c r="N90"/>
  <c r="I89"/>
  <c r="S90"/>
  <c r="O90"/>
  <c r="T90"/>
  <c r="R90"/>
  <c r="U133"/>
  <c r="S133"/>
  <c r="O133"/>
  <c r="M133"/>
  <c r="N133"/>
  <c r="I132"/>
  <c r="T133"/>
  <c r="Q133"/>
  <c r="R133"/>
  <c r="P133"/>
  <c r="R48" l="1"/>
  <c r="N48"/>
  <c r="T48"/>
  <c r="Q48"/>
  <c r="M48"/>
  <c r="P48"/>
  <c r="S48"/>
  <c r="O48"/>
  <c r="I47"/>
  <c r="U48"/>
  <c r="T89"/>
  <c r="R89"/>
  <c r="P89"/>
  <c r="N89"/>
  <c r="Q89"/>
  <c r="M89"/>
  <c r="I88"/>
  <c r="S89"/>
  <c r="O89"/>
  <c r="U89"/>
  <c r="T132"/>
  <c r="R132"/>
  <c r="P132"/>
  <c r="U132"/>
  <c r="N132"/>
  <c r="S132"/>
  <c r="Q132"/>
  <c r="O132"/>
  <c r="I131"/>
  <c r="M132"/>
  <c r="I87" l="1"/>
  <c r="T88"/>
  <c r="P88"/>
  <c r="S88"/>
  <c r="Q88"/>
  <c r="U88"/>
  <c r="R88"/>
  <c r="N88"/>
  <c r="O88"/>
  <c r="M88"/>
  <c r="S47"/>
  <c r="R47"/>
  <c r="I46"/>
  <c r="Q47"/>
  <c r="P47"/>
  <c r="M47"/>
  <c r="U47"/>
  <c r="O47"/>
  <c r="T47"/>
  <c r="U131"/>
  <c r="T131"/>
  <c r="P131"/>
  <c r="N131"/>
  <c r="M131"/>
  <c r="I130"/>
  <c r="S131"/>
  <c r="R131"/>
  <c r="Q131"/>
  <c r="O131"/>
  <c r="R46" l="1"/>
  <c r="N46"/>
  <c r="T46"/>
  <c r="Q46"/>
  <c r="P46"/>
  <c r="S46"/>
  <c r="U46"/>
  <c r="I45"/>
  <c r="O46"/>
  <c r="T87"/>
  <c r="R87"/>
  <c r="P87"/>
  <c r="N87"/>
  <c r="I86"/>
  <c r="S87"/>
  <c r="Q87"/>
  <c r="O87"/>
  <c r="M87"/>
  <c r="U87"/>
  <c r="T130"/>
  <c r="R130"/>
  <c r="P130"/>
  <c r="I129"/>
  <c r="N130"/>
  <c r="S130"/>
  <c r="Q130"/>
  <c r="O130"/>
  <c r="U130"/>
  <c r="M130"/>
  <c r="U86" l="1"/>
  <c r="Q86"/>
  <c r="M86"/>
  <c r="N86"/>
  <c r="P86"/>
  <c r="I85"/>
  <c r="S86"/>
  <c r="O86"/>
  <c r="R86"/>
  <c r="T86"/>
  <c r="R45"/>
  <c r="Q45"/>
  <c r="I44"/>
  <c r="P45"/>
  <c r="O45"/>
  <c r="U45"/>
  <c r="N45"/>
  <c r="M45"/>
  <c r="T45"/>
  <c r="S45"/>
  <c r="I128"/>
  <c r="T129"/>
  <c r="Q129"/>
  <c r="P129"/>
  <c r="R129"/>
  <c r="U129"/>
  <c r="S129"/>
  <c r="O129"/>
  <c r="M129"/>
  <c r="N129"/>
  <c r="R44" l="1"/>
  <c r="N44"/>
  <c r="T44"/>
  <c r="Q44"/>
  <c r="M44"/>
  <c r="O44"/>
  <c r="I43"/>
  <c r="P44"/>
  <c r="U44"/>
  <c r="S44"/>
  <c r="S85"/>
  <c r="Q85"/>
  <c r="O85"/>
  <c r="M85"/>
  <c r="I84"/>
  <c r="T85"/>
  <c r="R85"/>
  <c r="P85"/>
  <c r="N85"/>
  <c r="U85"/>
  <c r="T128"/>
  <c r="R128"/>
  <c r="P128"/>
  <c r="U128"/>
  <c r="N128"/>
  <c r="Q128"/>
  <c r="I127"/>
  <c r="S128"/>
  <c r="O128"/>
  <c r="M128"/>
  <c r="U84" l="1"/>
  <c r="R84"/>
  <c r="N84"/>
  <c r="M84"/>
  <c r="O84"/>
  <c r="I83"/>
  <c r="T84"/>
  <c r="P84"/>
  <c r="Q84"/>
  <c r="S84"/>
  <c r="T43"/>
  <c r="M43"/>
  <c r="U43"/>
  <c r="O43"/>
  <c r="N43"/>
  <c r="I42"/>
  <c r="P43"/>
  <c r="R43"/>
  <c r="Q43"/>
  <c r="S43"/>
  <c r="I126"/>
  <c r="U127"/>
  <c r="T127"/>
  <c r="P127"/>
  <c r="N127"/>
  <c r="M127"/>
  <c r="R127"/>
  <c r="Q127"/>
  <c r="S127"/>
  <c r="O127"/>
  <c r="U42" l="1"/>
  <c r="O42"/>
  <c r="S42"/>
  <c r="P42"/>
  <c r="N42"/>
  <c r="T42"/>
  <c r="Q42"/>
  <c r="M42"/>
  <c r="R42"/>
  <c r="I41"/>
  <c r="S83"/>
  <c r="Q83"/>
  <c r="O83"/>
  <c r="M83"/>
  <c r="U83"/>
  <c r="T83"/>
  <c r="R83"/>
  <c r="P83"/>
  <c r="N83"/>
  <c r="I82"/>
  <c r="S126"/>
  <c r="Q126"/>
  <c r="O126"/>
  <c r="N126"/>
  <c r="I125"/>
  <c r="R126"/>
  <c r="U126"/>
  <c r="T126"/>
  <c r="P126"/>
  <c r="M126"/>
  <c r="U82" l="1"/>
  <c r="U123" s="1"/>
  <c r="S82"/>
  <c r="S123" s="1"/>
  <c r="F22" s="1"/>
  <c r="G22" s="1"/>
  <c r="Q82"/>
  <c r="Q123" s="1"/>
  <c r="F24" s="1"/>
  <c r="G24" s="1"/>
  <c r="O82"/>
  <c r="O123" s="1"/>
  <c r="F26" s="1"/>
  <c r="G26" s="1"/>
  <c r="M82"/>
  <c r="M123" s="1"/>
  <c r="F28" s="1"/>
  <c r="G28" s="1"/>
  <c r="T82"/>
  <c r="T123" s="1"/>
  <c r="F21" s="1"/>
  <c r="G21" s="1"/>
  <c r="P82"/>
  <c r="P123" s="1"/>
  <c r="F25" s="1"/>
  <c r="G25" s="1"/>
  <c r="R82"/>
  <c r="R123" s="1"/>
  <c r="F23" s="1"/>
  <c r="G23" s="1"/>
  <c r="N82"/>
  <c r="N123" s="1"/>
  <c r="F27" s="1"/>
  <c r="G27" s="1"/>
  <c r="R41"/>
  <c r="Q41"/>
  <c r="S41"/>
  <c r="I40"/>
  <c r="O41"/>
  <c r="U41"/>
  <c r="N41"/>
  <c r="T41"/>
  <c r="M41"/>
  <c r="P41"/>
  <c r="U125"/>
  <c r="U166" s="1"/>
  <c r="T125"/>
  <c r="T166" s="1"/>
  <c r="I21" s="1"/>
  <c r="J21" s="1"/>
  <c r="S125"/>
  <c r="S166" s="1"/>
  <c r="I22" s="1"/>
  <c r="J22" s="1"/>
  <c r="Q125"/>
  <c r="Q166" s="1"/>
  <c r="I24" s="1"/>
  <c r="J24" s="1"/>
  <c r="O125"/>
  <c r="O166" s="1"/>
  <c r="I26" s="1"/>
  <c r="J26" s="1"/>
  <c r="R125"/>
  <c r="R166" s="1"/>
  <c r="I23" s="1"/>
  <c r="J23" s="1"/>
  <c r="M125"/>
  <c r="M166" s="1"/>
  <c r="I28" s="1"/>
  <c r="J28" s="1"/>
  <c r="P125"/>
  <c r="P166" s="1"/>
  <c r="I25" s="1"/>
  <c r="J25" s="1"/>
  <c r="N125"/>
  <c r="N166" s="1"/>
  <c r="I27" s="1"/>
  <c r="J27" s="1"/>
  <c r="F20" l="1"/>
  <c r="G20" s="1"/>
  <c r="I20"/>
  <c r="J20" s="1"/>
  <c r="R40"/>
  <c r="N40"/>
  <c r="T40"/>
  <c r="M40"/>
  <c r="O40"/>
  <c r="S40"/>
  <c r="U40"/>
  <c r="I39"/>
  <c r="P40"/>
  <c r="Q40"/>
  <c r="T39" l="1"/>
  <c r="T80" s="1"/>
  <c r="C21" s="1"/>
  <c r="D21" s="1"/>
  <c r="O39"/>
  <c r="O80" s="1"/>
  <c r="C26" s="1"/>
  <c r="D26" s="1"/>
  <c r="S39"/>
  <c r="S80" s="1"/>
  <c r="C22" s="1"/>
  <c r="D22" s="1"/>
  <c r="P39"/>
  <c r="P80" s="1"/>
  <c r="D25" s="1"/>
  <c r="Q39"/>
  <c r="Q80" s="1"/>
  <c r="C24" s="1"/>
  <c r="D24" s="1"/>
  <c r="M39"/>
  <c r="M80" s="1"/>
  <c r="C28" s="1"/>
  <c r="D28" s="1"/>
  <c r="N39"/>
  <c r="N80" s="1"/>
  <c r="C27" s="1"/>
  <c r="D27" s="1"/>
  <c r="U39"/>
  <c r="U80" s="1"/>
  <c r="C20" s="1"/>
  <c r="D20" s="1"/>
  <c r="R39"/>
  <c r="R80" s="1"/>
  <c r="C23" s="1"/>
  <c r="D23" s="1"/>
</calcChain>
</file>

<file path=xl/sharedStrings.xml><?xml version="1.0" encoding="utf-8"?>
<sst xmlns="http://schemas.openxmlformats.org/spreadsheetml/2006/main" count="249" uniqueCount="82">
  <si>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</si>
  <si>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</si>
  <si>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</si>
  <si>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</si>
  <si>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</si>
  <si>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</si>
  <si>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</si>
  <si>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</si>
  <si>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</si>
  <si>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</si>
  <si>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</si>
  <si>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</si>
  <si>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</si>
  <si>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</si>
  <si>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</si>
  <si>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</si>
  <si>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</si>
  <si>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</si>
  <si>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</si>
  <si>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</si>
  <si>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</si>
  <si>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</si>
  <si>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</si>
  <si>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</si>
  <si>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</si>
  <si>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</si>
  <si>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</si>
  <si>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</si>
  <si>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</si>
  <si>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</si>
  <si>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</si>
  <si>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</si>
  <si>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</si>
  <si>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</si>
  <si>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</si>
  <si>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</si>
  <si>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</si>
  <si>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</si>
  <si>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</si>
  <si>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</si>
  <si>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</si>
  <si>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</si>
  <si>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</si>
  <si>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</si>
  <si>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</si>
  <si>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</si>
  <si>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</si>
  <si>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</si>
  <si>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</si>
  <si>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</si>
  <si>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</si>
  <si>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</si>
  <si>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</si>
  <si>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</si>
  <si>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</si>
  <si>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</si>
  <si>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</si>
  <si>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</si>
  <si>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</si>
  <si>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</si>
  <si>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</si>
  <si>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</si>
  <si>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</si>
  <si>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</si>
  <si>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</si>
  <si>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</si>
  <si>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</si>
  <si>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</si>
  <si>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</si>
  <si>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</si>
  <si>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</si>
  <si>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</si>
  <si>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</si>
  <si>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</si>
  <si>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</si>
  <si>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</si>
  <si>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</si>
  <si>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</si>
  <si>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OMB13-4</t>
  </si>
  <si>
    <t>S.Antonio (fraz. Campagnatico)</t>
  </si>
  <si>
    <t>si</t>
  </si>
  <si>
    <t>a secco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</si>
</sst>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"/>
    <numFmt numFmtId="166" formatCode="0.0000"/>
    <numFmt numFmtId="167" formatCode="0.000"/>
  </numFmts>
  <fonts count="15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Border="1" applyAlignment="1">
      <alignment horizontal="center"/>
    </xf>
    <xf numFmtId="0" fontId="4" fillId="6" borderId="1" xfId="0" applyFont="1" applyFill="1" applyBorder="1" applyAlignment="1"/>
    <xf numFmtId="0" fontId="4" fillId="0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7.032057911065151E-2"/>
          <c:y val="4.0677966101694885E-2"/>
          <c:w val="0.92554291623578255"/>
          <c:h val="0.84237288135593158"/>
        </c:manualLayout>
      </c:layout>
      <c:barChart>
        <c:barDir val="col"/>
        <c:grouping val="clustered"/>
        <c:ser>
          <c:idx val="2"/>
          <c:order val="0"/>
          <c:tx>
            <c:v>% Camp. OMB13-4 S</c:v>
          </c:tx>
          <c:spPr>
            <a:solidFill>
              <a:srgbClr val="FF0000"/>
            </a:solidFill>
            <a:ln w="12700">
              <a:solidFill>
                <a:srgbClr val="FF0000"/>
              </a:solidFill>
              <a:prstDash val="solid"/>
            </a:ln>
          </c:spP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Granulometrica'!$H$82:$H$122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0.35842293906810035</c:v>
                </c:pt>
                <c:pt idx="5">
                  <c:v>1.4336917562724014</c:v>
                </c:pt>
                <c:pt idx="6">
                  <c:v>7.1684587813620064</c:v>
                </c:pt>
                <c:pt idx="7">
                  <c:v>11.469534050179211</c:v>
                </c:pt>
                <c:pt idx="8">
                  <c:v>14.695340501792115</c:v>
                </c:pt>
                <c:pt idx="9">
                  <c:v>17.562724014336915</c:v>
                </c:pt>
                <c:pt idx="10">
                  <c:v>16.129032258064516</c:v>
                </c:pt>
                <c:pt idx="11">
                  <c:v>12.186379928315413</c:v>
                </c:pt>
                <c:pt idx="12">
                  <c:v>6.0931899641577063</c:v>
                </c:pt>
                <c:pt idx="13">
                  <c:v>4.6594982078853047</c:v>
                </c:pt>
                <c:pt idx="14">
                  <c:v>2.8673835125448028</c:v>
                </c:pt>
                <c:pt idx="15">
                  <c:v>1.4336917562724014</c:v>
                </c:pt>
                <c:pt idx="16">
                  <c:v>1.7921146953405016</c:v>
                </c:pt>
                <c:pt idx="17">
                  <c:v>0.35842293906810035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1.0752688172043012</c:v>
                </c:pt>
                <c:pt idx="23">
                  <c:v>0</c:v>
                </c:pt>
                <c:pt idx="24">
                  <c:v>0</c:v>
                </c:pt>
                <c:pt idx="25">
                  <c:v>0.35842293906810035</c:v>
                </c:pt>
                <c:pt idx="26">
                  <c:v>0</c:v>
                </c:pt>
                <c:pt idx="27">
                  <c:v>0</c:v>
                </c:pt>
                <c:pt idx="28">
                  <c:v>0.35842293906810035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3"/>
          <c:tx>
            <c:v>% Camp. OMB13-4 V</c:v>
          </c:tx>
          <c:spPr>
            <a:solidFill>
              <a:schemeClr val="accent1"/>
            </a:solidFill>
          </c:spPr>
          <c:val>
            <c:numRef>
              <c:f>'Scheda Granulometrica'!$H$125:$H$165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0.7725376498495824</c:v>
                </c:pt>
                <c:pt idx="9">
                  <c:v>5.8621974606233014</c:v>
                </c:pt>
                <c:pt idx="10">
                  <c:v>7.281849000699828</c:v>
                </c:pt>
                <c:pt idx="11">
                  <c:v>6.7174420823979561</c:v>
                </c:pt>
                <c:pt idx="12">
                  <c:v>7.270942586819598</c:v>
                </c:pt>
                <c:pt idx="13">
                  <c:v>8.5978896089141763</c:v>
                </c:pt>
                <c:pt idx="14">
                  <c:v>5.9367246221382022</c:v>
                </c:pt>
                <c:pt idx="15">
                  <c:v>3.9190380542957639</c:v>
                </c:pt>
                <c:pt idx="16">
                  <c:v>5.5259163659828952</c:v>
                </c:pt>
                <c:pt idx="17">
                  <c:v>2.0213220391358484</c:v>
                </c:pt>
                <c:pt idx="18">
                  <c:v>3.7263580757450447</c:v>
                </c:pt>
                <c:pt idx="19">
                  <c:v>3.635471293409799</c:v>
                </c:pt>
                <c:pt idx="20">
                  <c:v>5.1587337653485053</c:v>
                </c:pt>
                <c:pt idx="21">
                  <c:v>8.4670126423514223</c:v>
                </c:pt>
                <c:pt idx="22">
                  <c:v>8.1398202259445416</c:v>
                </c:pt>
                <c:pt idx="23">
                  <c:v>5.0096794423187037</c:v>
                </c:pt>
                <c:pt idx="24">
                  <c:v>4.7370190953129683</c:v>
                </c:pt>
                <c:pt idx="25">
                  <c:v>4.5007134612413315</c:v>
                </c:pt>
                <c:pt idx="26">
                  <c:v>1.5487107709925745</c:v>
                </c:pt>
                <c:pt idx="27">
                  <c:v>0.89432593817881068</c:v>
                </c:pt>
                <c:pt idx="28">
                  <c:v>0.27629581829914479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5"/>
          <c:order val="5"/>
          <c:tx>
            <c:v>% Camp.OMB13-4 TOT</c:v>
          </c:tx>
          <c:spPr>
            <a:solidFill>
              <a:srgbClr val="00FF00"/>
            </a:solidFill>
          </c:spPr>
          <c:val>
            <c:numRef>
              <c:f>'Scheda Granulometrica'!$H$39:$H$79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0.17921146953405018</c:v>
                </c:pt>
                <c:pt idx="5">
                  <c:v>0.71684587813620071</c:v>
                </c:pt>
                <c:pt idx="6">
                  <c:v>3.5842293906810032</c:v>
                </c:pt>
                <c:pt idx="7">
                  <c:v>5.7347670250896057</c:v>
                </c:pt>
                <c:pt idx="8">
                  <c:v>7.7339390758208486</c:v>
                </c:pt>
                <c:pt idx="9">
                  <c:v>11.712460737480107</c:v>
                </c:pt>
                <c:pt idx="10">
                  <c:v>11.705440629382172</c:v>
                </c:pt>
                <c:pt idx="11">
                  <c:v>9.4519110053566848</c:v>
                </c:pt>
                <c:pt idx="12">
                  <c:v>6.6820662754886522</c:v>
                </c:pt>
                <c:pt idx="13">
                  <c:v>6.6286939083997405</c:v>
                </c:pt>
                <c:pt idx="14">
                  <c:v>4.4020540673415027</c:v>
                </c:pt>
                <c:pt idx="15">
                  <c:v>2.6763649052840828</c:v>
                </c:pt>
                <c:pt idx="16">
                  <c:v>3.6590155306616983</c:v>
                </c:pt>
                <c:pt idx="17">
                  <c:v>1.1898724891019743</c:v>
                </c:pt>
                <c:pt idx="18">
                  <c:v>1.8631790378725224</c:v>
                </c:pt>
                <c:pt idx="19">
                  <c:v>1.8177356467048995</c:v>
                </c:pt>
                <c:pt idx="20">
                  <c:v>2.5793668826742526</c:v>
                </c:pt>
                <c:pt idx="21">
                  <c:v>4.2335063211757111</c:v>
                </c:pt>
                <c:pt idx="22">
                  <c:v>4.6075445215744217</c:v>
                </c:pt>
                <c:pt idx="23">
                  <c:v>2.5048397211593518</c:v>
                </c:pt>
                <c:pt idx="24">
                  <c:v>2.3685095476564841</c:v>
                </c:pt>
                <c:pt idx="25">
                  <c:v>2.4295682001547161</c:v>
                </c:pt>
                <c:pt idx="26">
                  <c:v>0.77435538549628724</c:v>
                </c:pt>
                <c:pt idx="27">
                  <c:v>0.44716296908940534</c:v>
                </c:pt>
                <c:pt idx="28">
                  <c:v>0.31735937868362257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axId val="129991040"/>
        <c:axId val="129993728"/>
      </c:barChart>
      <c:lineChart>
        <c:grouping val="standard"/>
        <c:ser>
          <c:idx val="3"/>
          <c:order val="1"/>
          <c:tx>
            <c:v>Armour layer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Granulometrica'!$I$82:$I$122</c:f>
              <c:numCache>
                <c:formatCode>0.000</c:formatCode>
                <c:ptCount val="41"/>
                <c:pt idx="0">
                  <c:v>99.999999999999986</c:v>
                </c:pt>
                <c:pt idx="1">
                  <c:v>99.999999999999986</c:v>
                </c:pt>
                <c:pt idx="2">
                  <c:v>99.999999999999986</c:v>
                </c:pt>
                <c:pt idx="3">
                  <c:v>99.999999999999986</c:v>
                </c:pt>
                <c:pt idx="4">
                  <c:v>99.999999999999986</c:v>
                </c:pt>
                <c:pt idx="5">
                  <c:v>99.64157706093188</c:v>
                </c:pt>
                <c:pt idx="6">
                  <c:v>98.207885304659484</c:v>
                </c:pt>
                <c:pt idx="7">
                  <c:v>91.039426523297479</c:v>
                </c:pt>
                <c:pt idx="8">
                  <c:v>79.569892473118273</c:v>
                </c:pt>
                <c:pt idx="9">
                  <c:v>64.874551971326156</c:v>
                </c:pt>
                <c:pt idx="10">
                  <c:v>47.311827956989248</c:v>
                </c:pt>
                <c:pt idx="11">
                  <c:v>31.182795698924728</c:v>
                </c:pt>
                <c:pt idx="12">
                  <c:v>18.996415770609318</c:v>
                </c:pt>
                <c:pt idx="13">
                  <c:v>12.903225806451612</c:v>
                </c:pt>
                <c:pt idx="14">
                  <c:v>8.2437275985663074</c:v>
                </c:pt>
                <c:pt idx="15">
                  <c:v>5.376344086021505</c:v>
                </c:pt>
                <c:pt idx="16">
                  <c:v>3.9426523297491034</c:v>
                </c:pt>
                <c:pt idx="17">
                  <c:v>2.150537634408602</c:v>
                </c:pt>
                <c:pt idx="18">
                  <c:v>1.7921146953405018</c:v>
                </c:pt>
                <c:pt idx="19">
                  <c:v>1.7921146953405018</c:v>
                </c:pt>
                <c:pt idx="20">
                  <c:v>1.7921146953405018</c:v>
                </c:pt>
                <c:pt idx="21">
                  <c:v>1.7921146953405018</c:v>
                </c:pt>
                <c:pt idx="22">
                  <c:v>1.7921146953405018</c:v>
                </c:pt>
                <c:pt idx="23">
                  <c:v>0.71684587813620071</c:v>
                </c:pt>
                <c:pt idx="24">
                  <c:v>0.71684587813620071</c:v>
                </c:pt>
                <c:pt idx="25">
                  <c:v>0.71684587813620071</c:v>
                </c:pt>
                <c:pt idx="26">
                  <c:v>0.35842293906810035</c:v>
                </c:pt>
                <c:pt idx="27">
                  <c:v>0.35842293906810035</c:v>
                </c:pt>
                <c:pt idx="28">
                  <c:v>0.35842293906810035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0"/>
          <c:order val="2"/>
          <c:tx>
            <c:v>Sublayer</c:v>
          </c:tx>
          <c:val>
            <c:numRef>
              <c:f>'Scheda Granulometrica'!$I$125:$I$165</c:f>
              <c:numCache>
                <c:formatCode>0.000</c:formatCode>
                <c:ptCount val="41"/>
                <c:pt idx="0">
                  <c:v>99.999999999999986</c:v>
                </c:pt>
                <c:pt idx="1">
                  <c:v>99.999999999999986</c:v>
                </c:pt>
                <c:pt idx="2">
                  <c:v>99.999999999999986</c:v>
                </c:pt>
                <c:pt idx="3">
                  <c:v>99.999999999999986</c:v>
                </c:pt>
                <c:pt idx="4">
                  <c:v>99.999999999999986</c:v>
                </c:pt>
                <c:pt idx="5">
                  <c:v>99.999999999999986</c:v>
                </c:pt>
                <c:pt idx="6">
                  <c:v>99.999999999999986</c:v>
                </c:pt>
                <c:pt idx="7">
                  <c:v>99.999999999999986</c:v>
                </c:pt>
                <c:pt idx="8">
                  <c:v>99.999999999999986</c:v>
                </c:pt>
                <c:pt idx="9">
                  <c:v>99.227462350150404</c:v>
                </c:pt>
                <c:pt idx="10">
                  <c:v>93.365264889527097</c:v>
                </c:pt>
                <c:pt idx="11">
                  <c:v>86.083415888827275</c:v>
                </c:pt>
                <c:pt idx="12">
                  <c:v>79.365973806429324</c:v>
                </c:pt>
                <c:pt idx="13">
                  <c:v>72.095031219609723</c:v>
                </c:pt>
                <c:pt idx="14">
                  <c:v>63.49714161069555</c:v>
                </c:pt>
                <c:pt idx="15">
                  <c:v>57.56041698855735</c:v>
                </c:pt>
                <c:pt idx="16">
                  <c:v>53.641378934261589</c:v>
                </c:pt>
                <c:pt idx="17">
                  <c:v>48.115462568278694</c:v>
                </c:pt>
                <c:pt idx="18">
                  <c:v>46.094140529142848</c:v>
                </c:pt>
                <c:pt idx="19">
                  <c:v>42.367782453397801</c:v>
                </c:pt>
                <c:pt idx="20">
                  <c:v>38.732311159988001</c:v>
                </c:pt>
                <c:pt idx="21">
                  <c:v>33.573577394639493</c:v>
                </c:pt>
                <c:pt idx="22">
                  <c:v>25.106564752288072</c:v>
                </c:pt>
                <c:pt idx="23">
                  <c:v>16.966744526343533</c:v>
                </c:pt>
                <c:pt idx="24">
                  <c:v>11.95706508402483</c:v>
                </c:pt>
                <c:pt idx="25">
                  <c:v>7.2200459887118615</c:v>
                </c:pt>
                <c:pt idx="26">
                  <c:v>2.71933252747053</c:v>
                </c:pt>
                <c:pt idx="27">
                  <c:v>1.1706217564779555</c:v>
                </c:pt>
                <c:pt idx="28">
                  <c:v>0.27629581829914479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4"/>
          <c:order val="4"/>
          <c:tx>
            <c:v>Totale</c:v>
          </c:tx>
          <c:spPr>
            <a:ln>
              <a:solidFill>
                <a:srgbClr val="00FF00"/>
              </a:solidFill>
            </a:ln>
          </c:spPr>
          <c:marker>
            <c:spPr>
              <a:solidFill>
                <a:srgbClr val="00FF00"/>
              </a:solidFill>
              <a:ln>
                <a:solidFill>
                  <a:srgbClr val="00FF00"/>
                </a:solidFill>
              </a:ln>
            </c:spPr>
          </c:marker>
          <c:val>
            <c:numRef>
              <c:f>'Scheda Granulometrica'!$I$39:$I$79</c:f>
              <c:numCache>
                <c:formatCode>0.000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99.820788530465947</c:v>
                </c:pt>
                <c:pt idx="6">
                  <c:v>99.103942652329749</c:v>
                </c:pt>
                <c:pt idx="7">
                  <c:v>95.519713261648747</c:v>
                </c:pt>
                <c:pt idx="8">
                  <c:v>89.784946236559136</c:v>
                </c:pt>
                <c:pt idx="9">
                  <c:v>82.051007160738294</c:v>
                </c:pt>
                <c:pt idx="10">
                  <c:v>70.33854642325818</c:v>
                </c:pt>
                <c:pt idx="11">
                  <c:v>58.633105793876013</c:v>
                </c:pt>
                <c:pt idx="12">
                  <c:v>49.181194788519328</c:v>
                </c:pt>
                <c:pt idx="13">
                  <c:v>42.499128513030676</c:v>
                </c:pt>
                <c:pt idx="14">
                  <c:v>35.870434604630937</c:v>
                </c:pt>
                <c:pt idx="15">
                  <c:v>31.468380537289434</c:v>
                </c:pt>
                <c:pt idx="16">
                  <c:v>28.792015632005352</c:v>
                </c:pt>
                <c:pt idx="17">
                  <c:v>25.133000101343654</c:v>
                </c:pt>
                <c:pt idx="18">
                  <c:v>23.943127612241678</c:v>
                </c:pt>
                <c:pt idx="19">
                  <c:v>22.079948574369155</c:v>
                </c:pt>
                <c:pt idx="20">
                  <c:v>20.262212927664255</c:v>
                </c:pt>
                <c:pt idx="21">
                  <c:v>17.682846044990001</c:v>
                </c:pt>
                <c:pt idx="22">
                  <c:v>13.449339723814289</c:v>
                </c:pt>
                <c:pt idx="23">
                  <c:v>8.8417952022398669</c:v>
                </c:pt>
                <c:pt idx="24">
                  <c:v>6.3369554810805155</c:v>
                </c:pt>
                <c:pt idx="25">
                  <c:v>3.9684459334240314</c:v>
                </c:pt>
                <c:pt idx="26">
                  <c:v>1.5388777332693151</c:v>
                </c:pt>
                <c:pt idx="27">
                  <c:v>0.76452234777302785</c:v>
                </c:pt>
                <c:pt idx="28">
                  <c:v>0.31735937868362257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marker val="1"/>
        <c:axId val="129991040"/>
        <c:axId val="129993728"/>
      </c:lineChart>
      <c:catAx>
        <c:axId val="129991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39"/>
              <c:y val="0.940677966101695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29993728"/>
        <c:crosses val="autoZero"/>
        <c:auto val="1"/>
        <c:lblAlgn val="ctr"/>
        <c:lblOffset val="100"/>
        <c:tickLblSkip val="1"/>
        <c:tickMarkSkip val="1"/>
      </c:catAx>
      <c:valAx>
        <c:axId val="129993728"/>
        <c:scaling>
          <c:orientation val="minMax"/>
          <c:max val="100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825"/>
            </c:manualLayout>
          </c:layout>
          <c:spPr>
            <a:noFill/>
            <a:ln w="25400">
              <a:noFill/>
            </a:ln>
          </c:spPr>
        </c:title>
        <c:numFmt formatCode="0" sourceLinked="0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29991040"/>
        <c:crosses val="autoZero"/>
        <c:crossBetween val="between"/>
        <c:majorUnit val="10"/>
        <c:minorUnit val="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096863150637912"/>
          <c:y val="6.7651585924640822E-2"/>
          <c:w val="0.2617718028266115"/>
          <c:h val="0.31922274122514371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304"/>
  <sheetViews>
    <sheetView tabSelected="1" topLeftCell="C42" workbookViewId="0">
      <selection activeCell="U62" sqref="U62"/>
    </sheetView>
  </sheetViews>
  <sheetFormatPr defaultRowHeight="12.75"/>
  <cols>
    <col min="7" max="7" width="9.140625" style="1"/>
    <col min="10" max="10" width="9.140625" style="14"/>
    <col min="13" max="21" width="9.140625" customWidth="1"/>
  </cols>
  <sheetData>
    <row r="1" spans="1:24" ht="15.75">
      <c r="A1" s="26"/>
      <c r="B1" s="101" t="s">
        <v>76</v>
      </c>
      <c r="C1" s="102"/>
      <c r="D1" s="102"/>
      <c r="E1" s="102"/>
      <c r="F1" s="102"/>
      <c r="G1" s="102"/>
      <c r="H1" s="102"/>
      <c r="I1" s="102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88" t="s">
        <v>24</v>
      </c>
      <c r="C3" s="94"/>
      <c r="D3" s="103" t="s">
        <v>78</v>
      </c>
      <c r="E3" s="103"/>
      <c r="F3" s="103"/>
      <c r="G3" s="103"/>
      <c r="H3" s="103"/>
      <c r="I3" s="103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88" t="s">
        <v>26</v>
      </c>
      <c r="C4" s="94"/>
      <c r="D4" s="104">
        <v>41370</v>
      </c>
      <c r="E4" s="99"/>
      <c r="F4" s="99"/>
      <c r="G4" s="99"/>
      <c r="H4" s="99"/>
      <c r="I4" s="99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05" t="s">
        <v>25</v>
      </c>
      <c r="C5" s="106"/>
      <c r="D5" s="107" t="s">
        <v>79</v>
      </c>
      <c r="E5" s="108"/>
      <c r="F5" s="108"/>
      <c r="G5" s="108"/>
      <c r="H5" s="108"/>
      <c r="I5" s="109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06"/>
      <c r="C6" s="106"/>
      <c r="D6" s="110"/>
      <c r="E6" s="111"/>
      <c r="F6" s="111"/>
      <c r="G6" s="111"/>
      <c r="H6" s="111"/>
      <c r="I6" s="112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06"/>
      <c r="C7" s="106"/>
      <c r="D7" s="110"/>
      <c r="E7" s="111"/>
      <c r="F7" s="111"/>
      <c r="G7" s="111"/>
      <c r="H7" s="111"/>
      <c r="I7" s="112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06"/>
      <c r="C8" s="106"/>
      <c r="D8" s="113"/>
      <c r="E8" s="114"/>
      <c r="F8" s="114"/>
      <c r="G8" s="114"/>
      <c r="H8" s="114"/>
      <c r="I8" s="115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>
      <c r="A9" s="26"/>
      <c r="B9" s="86" t="s">
        <v>55</v>
      </c>
      <c r="C9" s="86"/>
      <c r="D9" s="86"/>
      <c r="E9" s="86"/>
      <c r="F9" s="86"/>
      <c r="G9" s="86"/>
      <c r="H9" s="86"/>
      <c r="I9" s="8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88" t="s">
        <v>28</v>
      </c>
      <c r="C10" s="94"/>
      <c r="D10" s="94"/>
      <c r="E10" s="99" t="s">
        <v>77</v>
      </c>
      <c r="F10" s="99"/>
      <c r="G10" s="99"/>
      <c r="H10" s="99"/>
      <c r="I10" s="99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88" t="s">
        <v>27</v>
      </c>
      <c r="C11" s="94"/>
      <c r="D11" s="94"/>
      <c r="E11" s="77"/>
      <c r="F11" s="88" t="s">
        <v>29</v>
      </c>
      <c r="G11" s="94"/>
      <c r="H11" s="94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4" t="s">
        <v>30</v>
      </c>
      <c r="C12" s="94"/>
      <c r="D12" s="94"/>
      <c r="E12" s="99">
        <v>279</v>
      </c>
      <c r="F12" s="99"/>
      <c r="G12" s="99"/>
      <c r="H12" s="99"/>
      <c r="I12" s="99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>
      <c r="A13" s="26"/>
      <c r="B13" s="84" t="s">
        <v>54</v>
      </c>
      <c r="C13" s="84"/>
      <c r="D13" s="84"/>
      <c r="E13" s="84"/>
      <c r="F13" s="84"/>
      <c r="G13" s="84"/>
      <c r="H13" s="84"/>
      <c r="I13" s="8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4" t="s">
        <v>31</v>
      </c>
      <c r="C14" s="94"/>
      <c r="D14" s="94"/>
      <c r="E14" s="77">
        <v>110027</v>
      </c>
      <c r="F14" s="94" t="s">
        <v>34</v>
      </c>
      <c r="G14" s="94"/>
      <c r="H14" s="94"/>
      <c r="I14" s="77" t="s">
        <v>81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>
      <c r="A15" s="26"/>
      <c r="B15" s="100" t="s">
        <v>33</v>
      </c>
      <c r="C15" s="94"/>
      <c r="D15" s="94"/>
      <c r="E15" s="77">
        <v>-6</v>
      </c>
      <c r="F15" s="94" t="s">
        <v>35</v>
      </c>
      <c r="G15" s="94"/>
      <c r="H15" s="94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 t="s">
        <v>80</v>
      </c>
      <c r="D16" s="93"/>
      <c r="E16" s="93"/>
      <c r="F16" s="94" t="s">
        <v>36</v>
      </c>
      <c r="G16" s="94"/>
      <c r="H16" s="94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0" t="s">
        <v>58</v>
      </c>
      <c r="C18" s="95"/>
      <c r="D18" s="96"/>
      <c r="E18" s="86" t="s">
        <v>56</v>
      </c>
      <c r="F18" s="86"/>
      <c r="G18" s="83"/>
      <c r="H18" s="84" t="s">
        <v>57</v>
      </c>
      <c r="I18" s="97"/>
      <c r="J18" s="98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>
        <f>U80</f>
        <v>0.87431431293426021</v>
      </c>
      <c r="D20" s="58">
        <f>2^(-C20)</f>
        <v>0.5455130773057425</v>
      </c>
      <c r="E20" s="51" t="s">
        <v>59</v>
      </c>
      <c r="F20" s="55">
        <f>U123</f>
        <v>-3.6884615384615387</v>
      </c>
      <c r="G20" s="58">
        <f>2^(-F20)</f>
        <v>12.892512493424345</v>
      </c>
      <c r="H20" s="51" t="s">
        <v>59</v>
      </c>
      <c r="I20" s="55">
        <f>U166</f>
        <v>1.706571373752878</v>
      </c>
      <c r="J20" s="79">
        <f>2^(-I20)</f>
        <v>0.30638734746545671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>
        <f>T80</f>
        <v>0.19875322218990424</v>
      </c>
      <c r="D21" s="58">
        <f t="shared" ref="D21:D29" si="0">2^(-C21)</f>
        <v>0.87130321872472971</v>
      </c>
      <c r="E21" s="51" t="s">
        <v>60</v>
      </c>
      <c r="F21" s="55">
        <f>T123</f>
        <v>-4.2541176470588233</v>
      </c>
      <c r="G21" s="58">
        <f>2^(-F21)</f>
        <v>19.081697943861737</v>
      </c>
      <c r="H21" s="51" t="s">
        <v>60</v>
      </c>
      <c r="I21" s="55">
        <f>T166</f>
        <v>1.0964876632801159</v>
      </c>
      <c r="J21" s="79">
        <f t="shared" ref="J21:J29" si="1">2^(-I21)</f>
        <v>0.46765364477551474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>
        <f>S80</f>
        <v>-1.9441116159244791</v>
      </c>
      <c r="D22" s="58">
        <f t="shared" si="0"/>
        <v>3.84800751310586</v>
      </c>
      <c r="E22" s="51" t="s">
        <v>61</v>
      </c>
      <c r="F22" s="55">
        <f>S123</f>
        <v>-4.7463235294117645</v>
      </c>
      <c r="G22" s="58">
        <f t="shared" ref="G22:G29" si="2">2^(-F22)</f>
        <v>26.840200236101065</v>
      </c>
      <c r="H22" s="51" t="s">
        <v>61</v>
      </c>
      <c r="I22" s="55">
        <f>S166</f>
        <v>0.50654589102277792</v>
      </c>
      <c r="J22" s="79">
        <f t="shared" si="1"/>
        <v>0.70390571722669659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>
        <f>R80</f>
        <v>-3.4011331311116071</v>
      </c>
      <c r="D23" s="58">
        <f t="shared" si="0"/>
        <v>10.56435755629508</v>
      </c>
      <c r="E23" s="51" t="s">
        <v>75</v>
      </c>
      <c r="F23" s="55">
        <f>R123</f>
        <v>-5.1183333333333332</v>
      </c>
      <c r="G23" s="58">
        <f t="shared" si="2"/>
        <v>34.735364546472333</v>
      </c>
      <c r="H23" s="51" t="s">
        <v>75</v>
      </c>
      <c r="I23" s="55">
        <f>R166</f>
        <v>-0.1382531712473577</v>
      </c>
      <c r="J23" s="79">
        <f t="shared" si="1"/>
        <v>1.1005717261803634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>
        <f>Q80</f>
        <v>-3.811491634131436</v>
      </c>
      <c r="D24" s="58">
        <f t="shared" si="0"/>
        <v>14.040200511281931</v>
      </c>
      <c r="E24" s="51" t="s">
        <v>62</v>
      </c>
      <c r="F24" s="55">
        <f>Q123</f>
        <v>-5.2733333333333334</v>
      </c>
      <c r="G24" s="58">
        <f t="shared" si="2"/>
        <v>38.675105803096571</v>
      </c>
      <c r="H24" s="51" t="s">
        <v>62</v>
      </c>
      <c r="I24" s="55">
        <f>Q166</f>
        <v>-0.67435000000000023</v>
      </c>
      <c r="J24" s="79">
        <f t="shared" si="1"/>
        <v>1.5958775949781987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>
        <f>P80</f>
        <v>-4.5433142679304019</v>
      </c>
      <c r="D25" s="58">
        <f t="shared" si="0"/>
        <v>23.317064516989518</v>
      </c>
      <c r="E25" s="51" t="s">
        <v>63</v>
      </c>
      <c r="F25" s="55">
        <f>P123</f>
        <v>-5.5765306122448983</v>
      </c>
      <c r="G25" s="58">
        <f t="shared" si="2"/>
        <v>47.720280305911054</v>
      </c>
      <c r="H25" s="51" t="s">
        <v>63</v>
      </c>
      <c r="I25" s="55">
        <f>P166</f>
        <v>-2.1705180921052634</v>
      </c>
      <c r="J25" s="79">
        <f t="shared" si="1"/>
        <v>4.5018503263514935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>
        <f>O80</f>
        <v>-5.698995483580366</v>
      </c>
      <c r="D26" s="58">
        <f t="shared" si="0"/>
        <v>51.947970556907855</v>
      </c>
      <c r="E26" s="51" t="s">
        <v>64</v>
      </c>
      <c r="F26" s="55">
        <f>O123</f>
        <v>-6.3445121951219514</v>
      </c>
      <c r="G26" s="58">
        <f t="shared" si="2"/>
        <v>81.262181821073327</v>
      </c>
      <c r="H26" s="51" t="s">
        <v>64</v>
      </c>
      <c r="I26" s="55">
        <f>O166</f>
        <v>-4.1997656250000004</v>
      </c>
      <c r="J26" s="79">
        <f t="shared" si="1"/>
        <v>18.376188108623868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>
        <f>N80</f>
        <v>-6.1260025984271698</v>
      </c>
      <c r="D27" s="58">
        <f t="shared" si="0"/>
        <v>69.841013921526581</v>
      </c>
      <c r="E27" s="51" t="s">
        <v>65</v>
      </c>
      <c r="F27" s="55">
        <f>N123</f>
        <v>-6.6931250000000002</v>
      </c>
      <c r="G27" s="58">
        <f t="shared" si="2"/>
        <v>103.47403616078317</v>
      </c>
      <c r="H27" s="51" t="s">
        <v>65</v>
      </c>
      <c r="I27" s="55">
        <f>N166</f>
        <v>-4.8449249086727111</v>
      </c>
      <c r="J27" s="79">
        <f t="shared" si="1"/>
        <v>28.738740060852489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>
        <f>M80</f>
        <v>-6.5187500000000007</v>
      </c>
      <c r="D28" s="58">
        <f t="shared" si="0"/>
        <v>91.693654947495446</v>
      </c>
      <c r="E28" s="51" t="s">
        <v>66</v>
      </c>
      <c r="F28" s="55">
        <f>M123</f>
        <v>-6.9546875000000004</v>
      </c>
      <c r="G28" s="58">
        <f t="shared" si="2"/>
        <v>124.04222505794188</v>
      </c>
      <c r="H28" s="51" t="s">
        <v>66</v>
      </c>
      <c r="I28" s="55">
        <f>M166</f>
        <v>-5.2689278582126819</v>
      </c>
      <c r="J28" s="79">
        <f t="shared" si="1"/>
        <v>38.557185984303906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>
        <f>F200</f>
        <v>-3.6130918240237739</v>
      </c>
      <c r="D29" s="58">
        <f t="shared" si="0"/>
        <v>12.236269006982821</v>
      </c>
      <c r="E29" s="51" t="s">
        <v>74</v>
      </c>
      <c r="F29" s="69">
        <f>F235</f>
        <v>-5.3718637992831546</v>
      </c>
      <c r="G29" s="58">
        <f t="shared" si="2"/>
        <v>41.408751476996599</v>
      </c>
      <c r="H29" s="51" t="s">
        <v>74</v>
      </c>
      <c r="I29" s="69">
        <f>F270</f>
        <v>-1.8543198487643942</v>
      </c>
      <c r="J29" s="79">
        <f t="shared" si="1"/>
        <v>3.6158124519746595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92" t="s">
        <v>67</v>
      </c>
      <c r="C30" s="83"/>
      <c r="D30" s="57">
        <f>G200</f>
        <v>2.7803095486597349</v>
      </c>
      <c r="E30" s="92" t="s">
        <v>67</v>
      </c>
      <c r="F30" s="83"/>
      <c r="G30" s="57">
        <f>G235</f>
        <v>1.5255959888628152</v>
      </c>
      <c r="H30" s="92" t="s">
        <v>67</v>
      </c>
      <c r="I30" s="83"/>
      <c r="J30" s="70">
        <f>G270</f>
        <v>2.6355723343492441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92" t="s">
        <v>68</v>
      </c>
      <c r="C31" s="83"/>
      <c r="D31" s="57">
        <f>H200</f>
        <v>0.78342504752585451</v>
      </c>
      <c r="E31" s="92" t="s">
        <v>68</v>
      </c>
      <c r="F31" s="83"/>
      <c r="G31" s="57">
        <f>H235</f>
        <v>2.0205342571623319</v>
      </c>
      <c r="H31" s="92" t="s">
        <v>68</v>
      </c>
      <c r="I31" s="83"/>
      <c r="J31" s="57">
        <f>H270</f>
        <v>0.1163642826180112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92" t="s">
        <v>69</v>
      </c>
      <c r="C32" s="83"/>
      <c r="D32" s="57">
        <f>I200</f>
        <v>2.4719957996235267</v>
      </c>
      <c r="E32" s="92" t="s">
        <v>69</v>
      </c>
      <c r="F32" s="83"/>
      <c r="G32" s="57">
        <f>I235</f>
        <v>10.731147686787729</v>
      </c>
      <c r="H32" s="92" t="s">
        <v>69</v>
      </c>
      <c r="I32" s="83"/>
      <c r="J32" s="57">
        <f>I270</f>
        <v>1.689705073211955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88" t="s">
        <v>70</v>
      </c>
      <c r="C33" s="89"/>
      <c r="D33" s="71">
        <f>SUM(H39:H57)</f>
        <v>77.920051425630874</v>
      </c>
      <c r="E33" s="88" t="s">
        <v>70</v>
      </c>
      <c r="F33" s="89"/>
      <c r="G33" s="71">
        <f>SUM(H82:H100)</f>
        <v>98.207885304659499</v>
      </c>
      <c r="H33" s="88" t="s">
        <v>70</v>
      </c>
      <c r="I33" s="89"/>
      <c r="J33" s="71">
        <f>SUM(H125:H143)</f>
        <v>57.632217546602185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88" t="s">
        <v>71</v>
      </c>
      <c r="C34" s="89"/>
      <c r="D34" s="72">
        <f>SUM(H58:H67)</f>
        <v>22.079948574369151</v>
      </c>
      <c r="E34" s="88" t="s">
        <v>71</v>
      </c>
      <c r="F34" s="89"/>
      <c r="G34" s="72">
        <f>SUM(H101:H110)</f>
        <v>1.7921146953405021</v>
      </c>
      <c r="H34" s="88" t="s">
        <v>71</v>
      </c>
      <c r="I34" s="89"/>
      <c r="J34" s="72">
        <f>SUM(H144:H153)</f>
        <v>42.367782453397808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88" t="s">
        <v>72</v>
      </c>
      <c r="C35" s="89"/>
      <c r="D35" s="72">
        <f>SUM(H68:H75)/100</f>
        <v>0</v>
      </c>
      <c r="E35" s="88" t="s">
        <v>72</v>
      </c>
      <c r="F35" s="89"/>
      <c r="G35" s="72">
        <f>SUM(H112:H119)/100</f>
        <v>0</v>
      </c>
      <c r="H35" s="88" t="s">
        <v>72</v>
      </c>
      <c r="I35" s="89"/>
      <c r="J35" s="72">
        <f>SUM(H154:H161)/100</f>
        <v>0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88" t="s">
        <v>73</v>
      </c>
      <c r="C36" s="89"/>
      <c r="D36" s="72">
        <f>SUM(H76:H79)/100</f>
        <v>0</v>
      </c>
      <c r="E36" s="88" t="s">
        <v>73</v>
      </c>
      <c r="F36" s="89"/>
      <c r="G36" s="72">
        <f>SUM(H119:H122)/100</f>
        <v>0</v>
      </c>
      <c r="H36" s="88" t="s">
        <v>73</v>
      </c>
      <c r="I36" s="89"/>
      <c r="J36" s="72">
        <f>SUM(H162:H165)/100</f>
        <v>0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>
      <c r="A38" s="26"/>
      <c r="B38" s="90" t="s">
        <v>23</v>
      </c>
      <c r="C38" s="91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82" t="s">
        <v>37</v>
      </c>
      <c r="C39" s="83"/>
      <c r="D39" s="18">
        <v>-10</v>
      </c>
      <c r="E39" s="7">
        <v>0</v>
      </c>
      <c r="F39" s="11">
        <f t="shared" ref="F39:F79" si="3">2^(-D39)</f>
        <v>1024</v>
      </c>
      <c r="G39" s="8">
        <f t="shared" ref="G39:G79" si="4">H39/100</f>
        <v>0</v>
      </c>
      <c r="H39" s="8">
        <f t="shared" ref="H39:H79" si="5">(H82+H125)/2</f>
        <v>0</v>
      </c>
      <c r="I39" s="8">
        <f t="shared" ref="I39:I79" si="6">I40+H39</f>
        <v>100</v>
      </c>
      <c r="J39" s="27"/>
      <c r="K39" s="26"/>
      <c r="L39" s="26"/>
      <c r="M39" s="46" t="str">
        <f>IF(AND(I39&gt;=90,I40&lt;90),D39-0.5-(I39-90)*(-0.5/(I39-I40)),"")</f>
        <v/>
      </c>
      <c r="N39" s="46" t="str">
        <f>IF(AND(I39&gt;=84,I40&lt;84),D39-0.5-(I39-84)*(-0.5/(I39-I40)),"")</f>
        <v/>
      </c>
      <c r="O39" s="46" t="str">
        <f>IF(AND(I39&gt;=75,I40&lt;75),D39-0.5-(I39-75)*(-0.5/(I39-I40)),"")</f>
        <v/>
      </c>
      <c r="P39" s="46" t="str">
        <f>IF(AND(I39&gt;=50,I40&lt;50),D39-0.5-(I39-50)*(-0.5/(I39-I40)),"")</f>
        <v/>
      </c>
      <c r="Q39" s="46" t="str">
        <f>IF(AND(I39&gt;=40,I40&lt;40),D39-0.5-(I39-40)*(-0.5/(I39-I40)),"")</f>
        <v/>
      </c>
      <c r="R39" s="46" t="str">
        <f>IF(AND(I39&gt;=35,I40&lt;35),D39-0.5-(I39-35)*(-0.5/(I39-I40)),"")</f>
        <v/>
      </c>
      <c r="S39" s="46" t="str">
        <f>IF(AND(I39&gt;=25,I40&lt;25),D39-0.5-(I39-25)*(-0.5/(I39-I40)),"")</f>
        <v/>
      </c>
      <c r="T39" s="46" t="str">
        <f>IF(AND(I39&gt;=16,I40&lt;16),D39-0.5-(I39-16)*(-0.5/(I39-I40)),"")</f>
        <v/>
      </c>
      <c r="U39" s="46" t="str">
        <f>IF(AND(I39&gt;=10,I40&lt;10),D39-0.5-(I39-10)*(-0.5/(I39-I40)),"")</f>
        <v/>
      </c>
      <c r="V39" s="26"/>
      <c r="W39" s="26"/>
      <c r="X39" s="26"/>
    </row>
    <row r="40" spans="1:24">
      <c r="A40" s="26"/>
      <c r="B40" s="82" t="s">
        <v>42</v>
      </c>
      <c r="C40" s="83"/>
      <c r="D40" s="19">
        <v>-9.5</v>
      </c>
      <c r="E40" s="7">
        <v>0</v>
      </c>
      <c r="F40" s="3">
        <f t="shared" si="3"/>
        <v>724.0773439350246</v>
      </c>
      <c r="G40" s="8">
        <f t="shared" si="4"/>
        <v>0</v>
      </c>
      <c r="H40" s="8">
        <f t="shared" si="5"/>
        <v>0</v>
      </c>
      <c r="I40" s="8">
        <f t="shared" si="6"/>
        <v>100</v>
      </c>
      <c r="J40" s="27"/>
      <c r="K40" s="26"/>
      <c r="L40" s="26"/>
      <c r="M40" s="46" t="str">
        <f t="shared" ref="M40:M79" si="7">IF(AND(I40&gt;=90,I41&lt;90),D40-0.5-(I40-90)*(-0.5/(I40-I41)),"")</f>
        <v/>
      </c>
      <c r="N40" s="46" t="str">
        <f t="shared" ref="N40:N79" si="8">IF(AND(I40&gt;=84,I41&lt;84),D40-0.5-(I40-84)*(-0.5/(I40-I41)),"")</f>
        <v/>
      </c>
      <c r="O40" s="46" t="str">
        <f t="shared" ref="O40:O79" si="9">IF(AND(I40&gt;=75,I41&lt;75),D40-0.5-(I40-75)*(-0.5/(I40-I41)),"")</f>
        <v/>
      </c>
      <c r="P40" s="46" t="str">
        <f t="shared" ref="P40:P79" si="10">IF(AND(I40&gt;=50,I41&lt;50),D40-0.5-(I40-50)*(-0.5/(I40-I41)),"")</f>
        <v/>
      </c>
      <c r="Q40" s="46" t="str">
        <f t="shared" ref="Q40:Q79" si="11">IF(AND(I40&gt;=40,I41&lt;40),D40-0.5-(I40-40)*(-0.5/(I40-I41)),"")</f>
        <v/>
      </c>
      <c r="R40" s="46" t="str">
        <f t="shared" ref="R40:R79" si="12">IF(AND(I40&gt;=35,I41&lt;35),D40-0.5-(I40-35)*(-0.5/(I40-I41)),"")</f>
        <v/>
      </c>
      <c r="S40" s="46" t="str">
        <f t="shared" ref="S40:S79" si="13">IF(AND(I40&gt;=25,I41&lt;25),D40-0.5-(I40-25)*(-0.5/(I40-I41)),"")</f>
        <v/>
      </c>
      <c r="T40" s="46" t="str">
        <f t="shared" ref="T40:T79" si="14">IF(AND(I40&gt;=16,I41&lt;16),D40-0.5-(I40-16)*(-0.5/(I40-I41)),"")</f>
        <v/>
      </c>
      <c r="U40" s="46" t="str">
        <f t="shared" ref="U40:U79" si="15">IF(AND(I40&gt;=10,I41&lt;10),D40-0.5-(I40-10)*(-0.5/(I40-I41)),"")</f>
        <v/>
      </c>
      <c r="V40" s="26"/>
      <c r="W40" s="26"/>
      <c r="X40" s="26"/>
    </row>
    <row r="41" spans="1:24">
      <c r="A41" s="26"/>
      <c r="B41" s="82" t="s">
        <v>42</v>
      </c>
      <c r="C41" s="83"/>
      <c r="D41" s="20">
        <v>-9</v>
      </c>
      <c r="E41" s="7">
        <v>0</v>
      </c>
      <c r="F41" s="11">
        <f t="shared" si="3"/>
        <v>512</v>
      </c>
      <c r="G41" s="8">
        <f t="shared" si="4"/>
        <v>0</v>
      </c>
      <c r="H41" s="8">
        <f t="shared" si="5"/>
        <v>0</v>
      </c>
      <c r="I41" s="8">
        <f t="shared" si="6"/>
        <v>100</v>
      </c>
      <c r="J41" s="27"/>
      <c r="K41" s="26"/>
      <c r="L41" s="26"/>
      <c r="M41" s="46" t="str">
        <f t="shared" si="7"/>
        <v/>
      </c>
      <c r="N41" s="46" t="str">
        <f t="shared" si="8"/>
        <v/>
      </c>
      <c r="O41" s="46" t="str">
        <f t="shared" si="9"/>
        <v/>
      </c>
      <c r="P41" s="46" t="str">
        <f t="shared" si="10"/>
        <v/>
      </c>
      <c r="Q41" s="46" t="str">
        <f t="shared" si="11"/>
        <v/>
      </c>
      <c r="R41" s="46" t="str">
        <f t="shared" si="12"/>
        <v/>
      </c>
      <c r="S41" s="46" t="str">
        <f t="shared" si="13"/>
        <v/>
      </c>
      <c r="T41" s="46" t="str">
        <f t="shared" si="14"/>
        <v/>
      </c>
      <c r="U41" s="46" t="str">
        <f t="shared" si="15"/>
        <v/>
      </c>
      <c r="V41" s="26"/>
      <c r="W41" s="26"/>
      <c r="X41" s="26"/>
    </row>
    <row r="42" spans="1:24">
      <c r="A42" s="26"/>
      <c r="B42" s="82" t="s">
        <v>38</v>
      </c>
      <c r="C42" s="83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>
        <f t="shared" si="4"/>
        <v>0</v>
      </c>
      <c r="H42" s="8">
        <f t="shared" si="5"/>
        <v>0</v>
      </c>
      <c r="I42" s="8">
        <f t="shared" si="6"/>
        <v>100</v>
      </c>
      <c r="J42" s="27"/>
      <c r="K42" s="26"/>
      <c r="L42" s="26"/>
      <c r="M42" s="46" t="str">
        <f t="shared" si="7"/>
        <v/>
      </c>
      <c r="N42" s="46" t="str">
        <f t="shared" si="8"/>
        <v/>
      </c>
      <c r="O42" s="46" t="str">
        <f t="shared" si="9"/>
        <v/>
      </c>
      <c r="P42" s="46" t="str">
        <f t="shared" si="10"/>
        <v/>
      </c>
      <c r="Q42" s="46" t="str">
        <f t="shared" si="11"/>
        <v/>
      </c>
      <c r="R42" s="46" t="str">
        <f t="shared" si="12"/>
        <v/>
      </c>
      <c r="S42" s="46" t="str">
        <f t="shared" si="13"/>
        <v/>
      </c>
      <c r="T42" s="46" t="str">
        <f t="shared" si="14"/>
        <v/>
      </c>
      <c r="U42" s="46" t="str">
        <f t="shared" si="15"/>
        <v/>
      </c>
      <c r="V42" s="26"/>
      <c r="W42" s="26"/>
      <c r="X42" s="26"/>
    </row>
    <row r="43" spans="1:24">
      <c r="A43" s="26"/>
      <c r="B43" s="82" t="s">
        <v>38</v>
      </c>
      <c r="C43" s="83"/>
      <c r="D43" s="20">
        <f t="shared" si="16"/>
        <v>-8</v>
      </c>
      <c r="E43" s="7">
        <v>0</v>
      </c>
      <c r="F43" s="11">
        <f t="shared" si="3"/>
        <v>256</v>
      </c>
      <c r="G43" s="8">
        <f t="shared" si="4"/>
        <v>1.7921146953405018E-3</v>
      </c>
      <c r="H43" s="8">
        <f t="shared" si="5"/>
        <v>0.17921146953405018</v>
      </c>
      <c r="I43" s="8">
        <f t="shared" si="6"/>
        <v>100</v>
      </c>
      <c r="J43" s="27"/>
      <c r="K43" s="26"/>
      <c r="L43" s="26"/>
      <c r="M43" s="46" t="str">
        <f t="shared" si="7"/>
        <v/>
      </c>
      <c r="N43" s="46" t="str">
        <f t="shared" si="8"/>
        <v/>
      </c>
      <c r="O43" s="46" t="str">
        <f t="shared" si="9"/>
        <v/>
      </c>
      <c r="P43" s="46" t="str">
        <f t="shared" si="10"/>
        <v/>
      </c>
      <c r="Q43" s="46" t="str">
        <f t="shared" si="11"/>
        <v/>
      </c>
      <c r="R43" s="46" t="str">
        <f t="shared" si="12"/>
        <v/>
      </c>
      <c r="S43" s="46" t="str">
        <f t="shared" si="13"/>
        <v/>
      </c>
      <c r="T43" s="46" t="str">
        <f t="shared" si="14"/>
        <v/>
      </c>
      <c r="U43" s="46" t="str">
        <f t="shared" si="15"/>
        <v/>
      </c>
      <c r="V43" s="26"/>
      <c r="W43" s="26"/>
      <c r="X43" s="26"/>
    </row>
    <row r="44" spans="1:24">
      <c r="A44" s="26"/>
      <c r="B44" s="82" t="s">
        <v>41</v>
      </c>
      <c r="C44" s="83"/>
      <c r="D44" s="20">
        <f t="shared" si="16"/>
        <v>-7.5</v>
      </c>
      <c r="E44" s="7">
        <v>0</v>
      </c>
      <c r="F44" s="11">
        <f t="shared" si="3"/>
        <v>181.01933598375612</v>
      </c>
      <c r="G44" s="8">
        <f t="shared" si="4"/>
        <v>7.1684587813620072E-3</v>
      </c>
      <c r="H44" s="8">
        <f t="shared" si="5"/>
        <v>0.71684587813620071</v>
      </c>
      <c r="I44" s="8">
        <f t="shared" si="6"/>
        <v>99.820788530465947</v>
      </c>
      <c r="J44" s="27"/>
      <c r="K44" s="26"/>
      <c r="L44" s="26"/>
      <c r="M44" s="46" t="str">
        <f t="shared" si="7"/>
        <v/>
      </c>
      <c r="N44" s="46" t="str">
        <f t="shared" si="8"/>
        <v/>
      </c>
      <c r="O44" s="46" t="str">
        <f t="shared" si="9"/>
        <v/>
      </c>
      <c r="P44" s="46" t="str">
        <f t="shared" si="10"/>
        <v/>
      </c>
      <c r="Q44" s="46" t="str">
        <f t="shared" si="11"/>
        <v/>
      </c>
      <c r="R44" s="46" t="str">
        <f t="shared" si="12"/>
        <v/>
      </c>
      <c r="S44" s="46" t="str">
        <f t="shared" si="13"/>
        <v/>
      </c>
      <c r="T44" s="46" t="str">
        <f t="shared" si="14"/>
        <v/>
      </c>
      <c r="U44" s="46" t="str">
        <f t="shared" si="15"/>
        <v/>
      </c>
      <c r="V44" s="26"/>
      <c r="W44" s="26"/>
      <c r="X44" s="26"/>
    </row>
    <row r="45" spans="1:24">
      <c r="A45" s="26"/>
      <c r="B45" s="82" t="s">
        <v>41</v>
      </c>
      <c r="C45" s="83"/>
      <c r="D45" s="20">
        <f t="shared" si="16"/>
        <v>-7</v>
      </c>
      <c r="E45" s="7">
        <v>0</v>
      </c>
      <c r="F45" s="11">
        <f t="shared" si="3"/>
        <v>128</v>
      </c>
      <c r="G45" s="8">
        <f t="shared" si="4"/>
        <v>3.5842293906810034E-2</v>
      </c>
      <c r="H45" s="8">
        <f t="shared" si="5"/>
        <v>3.5842293906810032</v>
      </c>
      <c r="I45" s="8">
        <f t="shared" si="6"/>
        <v>99.103942652329749</v>
      </c>
      <c r="J45" s="27"/>
      <c r="K45" s="26"/>
      <c r="L45" s="26"/>
      <c r="M45" s="46" t="str">
        <f t="shared" si="7"/>
        <v/>
      </c>
      <c r="N45" s="46" t="str">
        <f t="shared" si="8"/>
        <v/>
      </c>
      <c r="O45" s="46" t="str">
        <f t="shared" si="9"/>
        <v/>
      </c>
      <c r="P45" s="46" t="str">
        <f t="shared" si="10"/>
        <v/>
      </c>
      <c r="Q45" s="46" t="str">
        <f t="shared" si="11"/>
        <v/>
      </c>
      <c r="R45" s="46" t="str">
        <f t="shared" si="12"/>
        <v/>
      </c>
      <c r="S45" s="46" t="str">
        <f t="shared" si="13"/>
        <v/>
      </c>
      <c r="T45" s="46" t="str">
        <f t="shared" si="14"/>
        <v/>
      </c>
      <c r="U45" s="46" t="str">
        <f t="shared" si="15"/>
        <v/>
      </c>
      <c r="V45" s="26"/>
      <c r="W45" s="26"/>
      <c r="X45" s="26"/>
    </row>
    <row r="46" spans="1:24">
      <c r="A46" s="26"/>
      <c r="B46" s="82" t="s">
        <v>39</v>
      </c>
      <c r="C46" s="83"/>
      <c r="D46" s="20">
        <f t="shared" si="16"/>
        <v>-6.5</v>
      </c>
      <c r="E46" s="7">
        <v>0</v>
      </c>
      <c r="F46" s="3">
        <f t="shared" si="3"/>
        <v>90.509667991878061</v>
      </c>
      <c r="G46" s="8">
        <f t="shared" si="4"/>
        <v>5.7347670250896057E-2</v>
      </c>
      <c r="H46" s="8">
        <f t="shared" si="5"/>
        <v>5.7347670250896057</v>
      </c>
      <c r="I46" s="8">
        <f t="shared" si="6"/>
        <v>95.519713261648747</v>
      </c>
      <c r="J46" s="28"/>
      <c r="K46" s="26"/>
      <c r="L46" s="26"/>
      <c r="M46" s="46">
        <f>IF(AND(I46&gt;=90,I47&lt;90),D46-0.5-(I46-90)*(-0.5/(I46-I47)),"")</f>
        <v>-6.5187500000000007</v>
      </c>
      <c r="N46" s="46" t="str">
        <f t="shared" si="8"/>
        <v/>
      </c>
      <c r="O46" s="46" t="str">
        <f t="shared" si="9"/>
        <v/>
      </c>
      <c r="P46" s="46" t="str">
        <f t="shared" si="10"/>
        <v/>
      </c>
      <c r="Q46" s="46" t="str">
        <f t="shared" si="11"/>
        <v/>
      </c>
      <c r="R46" s="46" t="str">
        <f t="shared" si="12"/>
        <v/>
      </c>
      <c r="S46" s="46" t="str">
        <f t="shared" si="13"/>
        <v/>
      </c>
      <c r="T46" s="46" t="str">
        <f t="shared" si="14"/>
        <v/>
      </c>
      <c r="U46" s="46" t="str">
        <f t="shared" si="15"/>
        <v/>
      </c>
      <c r="V46" s="26"/>
      <c r="W46" s="26"/>
      <c r="X46" s="26"/>
    </row>
    <row r="47" spans="1:24">
      <c r="A47" s="26"/>
      <c r="B47" s="82" t="s">
        <v>40</v>
      </c>
      <c r="C47" s="83"/>
      <c r="D47" s="20">
        <f t="shared" si="16"/>
        <v>-6</v>
      </c>
      <c r="E47" s="7">
        <v>0</v>
      </c>
      <c r="F47" s="11">
        <f t="shared" si="3"/>
        <v>64</v>
      </c>
      <c r="G47" s="8">
        <f t="shared" si="4"/>
        <v>7.733939075820849E-2</v>
      </c>
      <c r="H47" s="8">
        <f t="shared" si="5"/>
        <v>7.7339390758208486</v>
      </c>
      <c r="I47" s="8">
        <f t="shared" si="6"/>
        <v>89.784946236559136</v>
      </c>
      <c r="J47" s="28"/>
      <c r="K47" s="26"/>
      <c r="L47" s="26"/>
      <c r="M47" s="46" t="str">
        <f t="shared" si="7"/>
        <v/>
      </c>
      <c r="N47" s="46">
        <f>IF(AND(I47&gt;=84,I48&lt;84),D47-0.5-(I47-84)*(-0.5/(I47-I48)),"")</f>
        <v>-6.1260025984271698</v>
      </c>
      <c r="O47" s="46" t="str">
        <f t="shared" si="9"/>
        <v/>
      </c>
      <c r="P47" s="46" t="str">
        <f t="shared" si="10"/>
        <v/>
      </c>
      <c r="Q47" s="46" t="str">
        <f t="shared" si="11"/>
        <v/>
      </c>
      <c r="R47" s="46" t="str">
        <f t="shared" si="12"/>
        <v/>
      </c>
      <c r="S47" s="46" t="str">
        <f t="shared" si="13"/>
        <v/>
      </c>
      <c r="T47" s="46" t="str">
        <f t="shared" si="14"/>
        <v/>
      </c>
      <c r="U47" s="46" t="str">
        <f t="shared" si="15"/>
        <v/>
      </c>
      <c r="V47" s="26"/>
      <c r="W47" s="26"/>
      <c r="X47" s="26"/>
    </row>
    <row r="48" spans="1:24">
      <c r="A48" s="26"/>
      <c r="B48" s="82" t="s">
        <v>47</v>
      </c>
      <c r="C48" s="83"/>
      <c r="D48" s="20">
        <f t="shared" si="16"/>
        <v>-5.5</v>
      </c>
      <c r="E48" s="7">
        <v>0</v>
      </c>
      <c r="F48" s="10">
        <f t="shared" si="3"/>
        <v>45.254833995939045</v>
      </c>
      <c r="G48" s="8">
        <f t="shared" si="4"/>
        <v>0.11712460737480107</v>
      </c>
      <c r="H48" s="8">
        <f t="shared" si="5"/>
        <v>11.712460737480107</v>
      </c>
      <c r="I48" s="8">
        <f t="shared" si="6"/>
        <v>82.051007160738294</v>
      </c>
      <c r="J48" s="28"/>
      <c r="K48" s="26"/>
      <c r="L48" s="26"/>
      <c r="M48" s="46" t="str">
        <f t="shared" si="7"/>
        <v/>
      </c>
      <c r="N48" s="46" t="str">
        <f t="shared" si="8"/>
        <v/>
      </c>
      <c r="O48" s="46">
        <f t="shared" si="9"/>
        <v>-5.698995483580366</v>
      </c>
      <c r="P48" s="46" t="str">
        <f t="shared" si="10"/>
        <v/>
      </c>
      <c r="Q48" s="46" t="str">
        <f t="shared" si="11"/>
        <v/>
      </c>
      <c r="R48" s="46" t="str">
        <f t="shared" si="12"/>
        <v/>
      </c>
      <c r="S48" s="46" t="str">
        <f t="shared" si="13"/>
        <v/>
      </c>
      <c r="T48" s="46" t="str">
        <f t="shared" si="14"/>
        <v/>
      </c>
      <c r="U48" s="46" t="str">
        <f t="shared" si="15"/>
        <v/>
      </c>
      <c r="V48" s="26"/>
      <c r="W48" s="26"/>
      <c r="X48" s="26"/>
    </row>
    <row r="49" spans="1:24">
      <c r="A49" s="26"/>
      <c r="B49" s="82" t="s">
        <v>47</v>
      </c>
      <c r="C49" s="83"/>
      <c r="D49" s="20">
        <f t="shared" si="16"/>
        <v>-5</v>
      </c>
      <c r="E49" s="7">
        <v>0</v>
      </c>
      <c r="F49" s="11">
        <f t="shared" si="3"/>
        <v>32</v>
      </c>
      <c r="G49" s="8">
        <f t="shared" si="4"/>
        <v>0.11705440629382173</v>
      </c>
      <c r="H49" s="8">
        <f t="shared" si="5"/>
        <v>11.705440629382172</v>
      </c>
      <c r="I49" s="8">
        <f t="shared" si="6"/>
        <v>70.33854642325818</v>
      </c>
      <c r="J49" s="28"/>
      <c r="K49" s="26"/>
      <c r="L49" s="26"/>
      <c r="M49" s="46" t="str">
        <f t="shared" si="7"/>
        <v/>
      </c>
      <c r="N49" s="46" t="str">
        <f t="shared" si="8"/>
        <v/>
      </c>
      <c r="O49" s="46" t="str">
        <f t="shared" si="9"/>
        <v/>
      </c>
      <c r="P49" s="46" t="str">
        <f t="shared" si="10"/>
        <v/>
      </c>
      <c r="Q49" s="46" t="str">
        <f t="shared" si="11"/>
        <v/>
      </c>
      <c r="R49" s="46" t="str">
        <f t="shared" si="12"/>
        <v/>
      </c>
      <c r="S49" s="46" t="str">
        <f t="shared" si="13"/>
        <v/>
      </c>
      <c r="T49" s="46" t="str">
        <f t="shared" si="14"/>
        <v/>
      </c>
      <c r="U49" s="46" t="str">
        <f t="shared" si="15"/>
        <v/>
      </c>
      <c r="V49" s="26"/>
      <c r="W49" s="26"/>
      <c r="X49" s="26"/>
    </row>
    <row r="50" spans="1:24">
      <c r="A50" s="26"/>
      <c r="B50" s="82" t="s">
        <v>17</v>
      </c>
      <c r="C50" s="83"/>
      <c r="D50" s="20">
        <f t="shared" si="16"/>
        <v>-4.5</v>
      </c>
      <c r="E50" s="7">
        <v>0</v>
      </c>
      <c r="F50" s="3">
        <f t="shared" si="3"/>
        <v>22.627416997969519</v>
      </c>
      <c r="G50" s="8">
        <f t="shared" si="4"/>
        <v>9.4519110053566849E-2</v>
      </c>
      <c r="H50" s="8">
        <f t="shared" si="5"/>
        <v>9.4519110053566848</v>
      </c>
      <c r="I50" s="8">
        <f t="shared" si="6"/>
        <v>58.633105793876013</v>
      </c>
      <c r="J50" s="28"/>
      <c r="K50" s="26"/>
      <c r="L50" s="26"/>
      <c r="M50" s="46" t="str">
        <f t="shared" si="7"/>
        <v/>
      </c>
      <c r="N50" s="46" t="str">
        <f t="shared" si="8"/>
        <v/>
      </c>
      <c r="O50" s="46" t="str">
        <f t="shared" si="9"/>
        <v/>
      </c>
      <c r="P50" s="46">
        <f>IF(AND(I50&gt;=50,I51&lt;50),D50-0.5-(I50-50)*(-0.5/(I50-I51)),"")</f>
        <v>-4.5433142679304019</v>
      </c>
      <c r="Q50" s="46" t="str">
        <f t="shared" si="11"/>
        <v/>
      </c>
      <c r="R50" s="46" t="str">
        <f t="shared" si="12"/>
        <v/>
      </c>
      <c r="S50" s="46" t="str">
        <f t="shared" si="13"/>
        <v/>
      </c>
      <c r="T50" s="46" t="str">
        <f t="shared" si="14"/>
        <v/>
      </c>
      <c r="U50" s="46" t="str">
        <f t="shared" si="15"/>
        <v/>
      </c>
      <c r="V50" s="26"/>
      <c r="W50" s="26"/>
      <c r="X50" s="26"/>
    </row>
    <row r="51" spans="1:24">
      <c r="A51" s="26"/>
      <c r="B51" s="82" t="s">
        <v>17</v>
      </c>
      <c r="C51" s="83"/>
      <c r="D51" s="20">
        <f t="shared" si="16"/>
        <v>-4</v>
      </c>
      <c r="E51" s="7">
        <v>0</v>
      </c>
      <c r="F51" s="11">
        <f t="shared" si="3"/>
        <v>16</v>
      </c>
      <c r="G51" s="8">
        <f t="shared" si="4"/>
        <v>6.6820662754886517E-2</v>
      </c>
      <c r="H51" s="8">
        <f t="shared" si="5"/>
        <v>6.6820662754886522</v>
      </c>
      <c r="I51" s="8">
        <f t="shared" si="6"/>
        <v>49.181194788519328</v>
      </c>
      <c r="J51" s="28"/>
      <c r="K51" s="26"/>
      <c r="L51" s="26"/>
      <c r="M51" s="46" t="str">
        <f t="shared" si="7"/>
        <v/>
      </c>
      <c r="N51" s="46" t="str">
        <f t="shared" si="8"/>
        <v/>
      </c>
      <c r="O51" s="46" t="str">
        <f t="shared" si="9"/>
        <v/>
      </c>
      <c r="P51" s="46" t="str">
        <f t="shared" si="10"/>
        <v/>
      </c>
      <c r="Q51" s="46" t="str">
        <f t="shared" si="11"/>
        <v/>
      </c>
      <c r="R51" s="46" t="str">
        <f t="shared" si="12"/>
        <v/>
      </c>
      <c r="S51" s="46" t="str">
        <f t="shared" si="13"/>
        <v/>
      </c>
      <c r="T51" s="46" t="str">
        <f t="shared" si="14"/>
        <v/>
      </c>
      <c r="U51" s="46" t="str">
        <f t="shared" si="15"/>
        <v/>
      </c>
      <c r="V51" s="26"/>
      <c r="W51" s="26"/>
      <c r="X51" s="26"/>
    </row>
    <row r="52" spans="1:24">
      <c r="A52" s="26"/>
      <c r="B52" s="82" t="s">
        <v>43</v>
      </c>
      <c r="C52" s="83"/>
      <c r="D52" s="20">
        <f t="shared" si="16"/>
        <v>-3.5</v>
      </c>
      <c r="E52" s="7">
        <v>0</v>
      </c>
      <c r="F52" s="3">
        <f t="shared" si="3"/>
        <v>11.313708498984759</v>
      </c>
      <c r="G52" s="8">
        <f t="shared" si="4"/>
        <v>6.6286939083997409E-2</v>
      </c>
      <c r="H52" s="8">
        <f t="shared" si="5"/>
        <v>6.6286939083997405</v>
      </c>
      <c r="I52" s="8">
        <f t="shared" si="6"/>
        <v>42.499128513030676</v>
      </c>
      <c r="J52" s="28"/>
      <c r="K52" s="26"/>
      <c r="L52" s="26"/>
      <c r="M52" s="46" t="str">
        <f t="shared" si="7"/>
        <v/>
      </c>
      <c r="N52" s="46" t="str">
        <f t="shared" si="8"/>
        <v/>
      </c>
      <c r="O52" s="46" t="str">
        <f t="shared" si="9"/>
        <v/>
      </c>
      <c r="P52" s="46" t="str">
        <f t="shared" si="10"/>
        <v/>
      </c>
      <c r="Q52" s="46">
        <f>IF(AND(I52&gt;=40,I53&lt;40),D52-0.5-(I52-40)*(-0.5/(I52-I53)),"")</f>
        <v>-3.811491634131436</v>
      </c>
      <c r="R52" s="46" t="str">
        <f t="shared" si="12"/>
        <v/>
      </c>
      <c r="S52" s="46" t="str">
        <f t="shared" si="13"/>
        <v/>
      </c>
      <c r="T52" s="46" t="str">
        <f t="shared" si="14"/>
        <v/>
      </c>
      <c r="U52" s="46" t="str">
        <f t="shared" si="15"/>
        <v/>
      </c>
      <c r="V52" s="26"/>
      <c r="W52" s="26"/>
      <c r="X52" s="26"/>
    </row>
    <row r="53" spans="1:24">
      <c r="A53" s="26"/>
      <c r="B53" s="82" t="s">
        <v>43</v>
      </c>
      <c r="C53" s="83"/>
      <c r="D53" s="20">
        <f t="shared" si="16"/>
        <v>-3</v>
      </c>
      <c r="E53" s="7">
        <v>0</v>
      </c>
      <c r="F53" s="11">
        <f t="shared" si="3"/>
        <v>8</v>
      </c>
      <c r="G53" s="8">
        <f t="shared" si="4"/>
        <v>4.4020540673415029E-2</v>
      </c>
      <c r="H53" s="8">
        <f t="shared" si="5"/>
        <v>4.4020540673415027</v>
      </c>
      <c r="I53" s="8">
        <f t="shared" si="6"/>
        <v>35.870434604630937</v>
      </c>
      <c r="J53" s="28"/>
      <c r="K53" s="26"/>
      <c r="L53" s="26"/>
      <c r="M53" s="46" t="str">
        <f t="shared" si="7"/>
        <v/>
      </c>
      <c r="N53" s="46" t="str">
        <f t="shared" si="8"/>
        <v/>
      </c>
      <c r="O53" s="46" t="str">
        <f t="shared" si="9"/>
        <v/>
      </c>
      <c r="P53" s="46" t="str">
        <f t="shared" si="10"/>
        <v/>
      </c>
      <c r="Q53" s="46" t="str">
        <f t="shared" si="11"/>
        <v/>
      </c>
      <c r="R53" s="46">
        <f>IF(AND(I53&gt;=35,I54&lt;35),D53-0.5-(I53-35)*(-0.5/(I53-I54)),"")</f>
        <v>-3.4011331311116071</v>
      </c>
      <c r="S53" s="46" t="str">
        <f t="shared" si="13"/>
        <v/>
      </c>
      <c r="T53" s="46" t="str">
        <f t="shared" si="14"/>
        <v/>
      </c>
      <c r="U53" s="46" t="str">
        <f t="shared" si="15"/>
        <v/>
      </c>
      <c r="V53" s="26"/>
      <c r="W53" s="26"/>
      <c r="X53" s="26"/>
    </row>
    <row r="54" spans="1:24">
      <c r="A54" s="26"/>
      <c r="B54" s="82" t="s">
        <v>16</v>
      </c>
      <c r="C54" s="83"/>
      <c r="D54" s="20">
        <f t="shared" si="16"/>
        <v>-2.5</v>
      </c>
      <c r="E54" s="7">
        <v>0</v>
      </c>
      <c r="F54" s="10">
        <f t="shared" si="3"/>
        <v>5.6568542494923806</v>
      </c>
      <c r="G54" s="8">
        <f t="shared" si="4"/>
        <v>2.6763649052840829E-2</v>
      </c>
      <c r="H54" s="8">
        <f t="shared" si="5"/>
        <v>2.6763649052840828</v>
      </c>
      <c r="I54" s="8">
        <f t="shared" si="6"/>
        <v>31.468380537289434</v>
      </c>
      <c r="J54" s="28"/>
      <c r="K54" s="26"/>
      <c r="L54" s="26"/>
      <c r="M54" s="46" t="str">
        <f t="shared" si="7"/>
        <v/>
      </c>
      <c r="N54" s="46" t="str">
        <f t="shared" si="8"/>
        <v/>
      </c>
      <c r="O54" s="46" t="str">
        <f t="shared" si="9"/>
        <v/>
      </c>
      <c r="P54" s="46" t="str">
        <f t="shared" si="10"/>
        <v/>
      </c>
      <c r="Q54" s="46" t="str">
        <f t="shared" si="11"/>
        <v/>
      </c>
      <c r="R54" s="46" t="str">
        <f t="shared" si="12"/>
        <v/>
      </c>
      <c r="S54" s="46" t="str">
        <f t="shared" si="13"/>
        <v/>
      </c>
      <c r="T54" s="46" t="str">
        <f t="shared" si="14"/>
        <v/>
      </c>
      <c r="U54" s="46" t="str">
        <f t="shared" si="15"/>
        <v/>
      </c>
      <c r="V54" s="26"/>
      <c r="W54" s="26"/>
      <c r="X54" s="26"/>
    </row>
    <row r="55" spans="1:24">
      <c r="A55" s="26"/>
      <c r="B55" s="82" t="s">
        <v>16</v>
      </c>
      <c r="C55" s="83"/>
      <c r="D55" s="20">
        <f t="shared" si="16"/>
        <v>-2</v>
      </c>
      <c r="E55" s="7">
        <v>0</v>
      </c>
      <c r="F55" s="11">
        <f t="shared" si="3"/>
        <v>4</v>
      </c>
      <c r="G55" s="8">
        <f t="shared" si="4"/>
        <v>3.6590155306616981E-2</v>
      </c>
      <c r="H55" s="8">
        <f t="shared" si="5"/>
        <v>3.6590155306616983</v>
      </c>
      <c r="I55" s="8">
        <f t="shared" si="6"/>
        <v>28.792015632005352</v>
      </c>
      <c r="J55" s="28"/>
      <c r="K55" s="26"/>
      <c r="L55" s="26"/>
      <c r="M55" s="46" t="str">
        <f t="shared" si="7"/>
        <v/>
      </c>
      <c r="N55" s="46" t="str">
        <f t="shared" si="8"/>
        <v/>
      </c>
      <c r="O55" s="46" t="str">
        <f t="shared" si="9"/>
        <v/>
      </c>
      <c r="P55" s="46" t="str">
        <f t="shared" si="10"/>
        <v/>
      </c>
      <c r="Q55" s="46" t="str">
        <f t="shared" si="11"/>
        <v/>
      </c>
      <c r="R55" s="46" t="str">
        <f t="shared" si="12"/>
        <v/>
      </c>
      <c r="S55" s="46" t="str">
        <f t="shared" si="13"/>
        <v/>
      </c>
      <c r="T55" s="46" t="str">
        <f t="shared" si="14"/>
        <v/>
      </c>
      <c r="U55" s="46" t="str">
        <f t="shared" si="15"/>
        <v/>
      </c>
      <c r="V55" s="26"/>
      <c r="W55" s="26"/>
      <c r="X55" s="26"/>
    </row>
    <row r="56" spans="1:24">
      <c r="A56" s="26"/>
      <c r="B56" s="82" t="s">
        <v>46</v>
      </c>
      <c r="C56" s="83"/>
      <c r="D56" s="20">
        <f t="shared" si="16"/>
        <v>-1.5</v>
      </c>
      <c r="E56" s="7">
        <v>0</v>
      </c>
      <c r="F56" s="10">
        <f t="shared" si="3"/>
        <v>2.8284271247461898</v>
      </c>
      <c r="G56" s="8">
        <f t="shared" si="4"/>
        <v>1.1898724891019744E-2</v>
      </c>
      <c r="H56" s="8">
        <f t="shared" si="5"/>
        <v>1.1898724891019743</v>
      </c>
      <c r="I56" s="8">
        <f t="shared" si="6"/>
        <v>25.133000101343654</v>
      </c>
      <c r="J56" s="28"/>
      <c r="K56" s="26"/>
      <c r="L56" s="26"/>
      <c r="M56" s="46" t="str">
        <f t="shared" si="7"/>
        <v/>
      </c>
      <c r="N56" s="46" t="str">
        <f t="shared" si="8"/>
        <v/>
      </c>
      <c r="O56" s="46" t="str">
        <f t="shared" si="9"/>
        <v/>
      </c>
      <c r="P56" s="46" t="str">
        <f t="shared" si="10"/>
        <v/>
      </c>
      <c r="Q56" s="46" t="str">
        <f t="shared" si="11"/>
        <v/>
      </c>
      <c r="R56" s="46" t="str">
        <f t="shared" si="12"/>
        <v/>
      </c>
      <c r="S56" s="46">
        <f>IF(AND(I56&gt;=25,I57&lt;25),D56-0.5-(I56-25)*(-0.5/(I56-I57)),"")</f>
        <v>-1.9441116159244791</v>
      </c>
      <c r="T56" s="46" t="str">
        <f t="shared" si="14"/>
        <v/>
      </c>
      <c r="U56" s="46" t="str">
        <f t="shared" si="15"/>
        <v/>
      </c>
      <c r="V56" s="26"/>
      <c r="W56" s="26"/>
      <c r="X56" s="26"/>
    </row>
    <row r="57" spans="1:24">
      <c r="A57" s="26"/>
      <c r="B57" s="82" t="s">
        <v>46</v>
      </c>
      <c r="C57" s="83"/>
      <c r="D57" s="20">
        <f t="shared" si="16"/>
        <v>-1</v>
      </c>
      <c r="E57" s="7">
        <v>0</v>
      </c>
      <c r="F57" s="11">
        <f t="shared" si="3"/>
        <v>2</v>
      </c>
      <c r="G57" s="8">
        <f t="shared" si="4"/>
        <v>1.8631790378725224E-2</v>
      </c>
      <c r="H57" s="8">
        <f t="shared" si="5"/>
        <v>1.8631790378725224</v>
      </c>
      <c r="I57" s="8">
        <f t="shared" si="6"/>
        <v>23.943127612241678</v>
      </c>
      <c r="J57" s="28"/>
      <c r="K57" s="26"/>
      <c r="L57" s="26"/>
      <c r="M57" s="46" t="str">
        <f t="shared" si="7"/>
        <v/>
      </c>
      <c r="N57" s="46" t="str">
        <f t="shared" si="8"/>
        <v/>
      </c>
      <c r="O57" s="46" t="str">
        <f t="shared" si="9"/>
        <v/>
      </c>
      <c r="P57" s="46" t="str">
        <f t="shared" si="10"/>
        <v/>
      </c>
      <c r="Q57" s="46" t="str">
        <f t="shared" si="11"/>
        <v/>
      </c>
      <c r="R57" s="46" t="str">
        <f t="shared" si="12"/>
        <v/>
      </c>
      <c r="S57" s="46" t="str">
        <f t="shared" si="13"/>
        <v/>
      </c>
      <c r="T57" s="46" t="str">
        <f t="shared" si="14"/>
        <v/>
      </c>
      <c r="U57" s="46" t="str">
        <f t="shared" si="15"/>
        <v/>
      </c>
      <c r="V57" s="26"/>
      <c r="W57" s="26"/>
      <c r="X57" s="26"/>
    </row>
    <row r="58" spans="1:24">
      <c r="A58" s="26"/>
      <c r="B58" s="82" t="s">
        <v>45</v>
      </c>
      <c r="C58" s="83"/>
      <c r="D58" s="20">
        <f t="shared" si="16"/>
        <v>-0.5</v>
      </c>
      <c r="E58" s="7">
        <v>0</v>
      </c>
      <c r="F58" s="10">
        <f t="shared" si="3"/>
        <v>1.4142135623730951</v>
      </c>
      <c r="G58" s="8">
        <f t="shared" si="4"/>
        <v>1.8177356467048995E-2</v>
      </c>
      <c r="H58" s="8">
        <f t="shared" si="5"/>
        <v>1.8177356467048995</v>
      </c>
      <c r="I58" s="8">
        <f t="shared" si="6"/>
        <v>22.079948574369155</v>
      </c>
      <c r="J58" s="28"/>
      <c r="K58" s="26"/>
      <c r="L58" s="26"/>
      <c r="M58" s="46" t="str">
        <f t="shared" si="7"/>
        <v/>
      </c>
      <c r="N58" s="46" t="str">
        <f t="shared" si="8"/>
        <v/>
      </c>
      <c r="O58" s="46" t="str">
        <f t="shared" si="9"/>
        <v/>
      </c>
      <c r="P58" s="46" t="str">
        <f t="shared" si="10"/>
        <v/>
      </c>
      <c r="Q58" s="46" t="str">
        <f t="shared" si="11"/>
        <v/>
      </c>
      <c r="R58" s="46" t="str">
        <f t="shared" si="12"/>
        <v/>
      </c>
      <c r="S58" s="46" t="str">
        <f t="shared" si="13"/>
        <v/>
      </c>
      <c r="T58" s="46" t="str">
        <f t="shared" si="14"/>
        <v/>
      </c>
      <c r="U58" s="46" t="str">
        <f t="shared" si="15"/>
        <v/>
      </c>
      <c r="V58" s="26"/>
      <c r="W58" s="26"/>
      <c r="X58" s="26"/>
    </row>
    <row r="59" spans="1:24">
      <c r="A59" s="26"/>
      <c r="B59" s="82" t="s">
        <v>45</v>
      </c>
      <c r="C59" s="83"/>
      <c r="D59" s="20">
        <f t="shared" si="16"/>
        <v>0</v>
      </c>
      <c r="E59" s="7">
        <v>0</v>
      </c>
      <c r="F59" s="11">
        <f t="shared" si="3"/>
        <v>1</v>
      </c>
      <c r="G59" s="8">
        <f t="shared" si="4"/>
        <v>2.5793668826742527E-2</v>
      </c>
      <c r="H59" s="8">
        <f t="shared" si="5"/>
        <v>2.5793668826742526</v>
      </c>
      <c r="I59" s="8">
        <f t="shared" si="6"/>
        <v>20.262212927664255</v>
      </c>
      <c r="J59" s="29"/>
      <c r="K59" s="26"/>
      <c r="L59" s="26"/>
      <c r="M59" s="46" t="str">
        <f t="shared" si="7"/>
        <v/>
      </c>
      <c r="N59" s="46" t="str">
        <f t="shared" si="8"/>
        <v/>
      </c>
      <c r="O59" s="46" t="str">
        <f t="shared" si="9"/>
        <v/>
      </c>
      <c r="P59" s="46" t="str">
        <f t="shared" si="10"/>
        <v/>
      </c>
      <c r="Q59" s="46" t="str">
        <f t="shared" si="11"/>
        <v/>
      </c>
      <c r="R59" s="46" t="str">
        <f t="shared" si="12"/>
        <v/>
      </c>
      <c r="S59" s="46" t="str">
        <f t="shared" si="13"/>
        <v/>
      </c>
      <c r="T59" s="46" t="str">
        <f t="shared" si="14"/>
        <v/>
      </c>
      <c r="U59" s="46" t="str">
        <f t="shared" si="15"/>
        <v/>
      </c>
      <c r="V59" s="26"/>
      <c r="W59" s="26"/>
      <c r="X59" s="26"/>
    </row>
    <row r="60" spans="1:24">
      <c r="A60" s="26"/>
      <c r="B60" s="82" t="s">
        <v>18</v>
      </c>
      <c r="C60" s="83"/>
      <c r="D60" s="20">
        <f t="shared" si="16"/>
        <v>0.5</v>
      </c>
      <c r="E60" s="7">
        <v>0</v>
      </c>
      <c r="F60" s="10">
        <f t="shared" si="3"/>
        <v>0.70710678118654746</v>
      </c>
      <c r="G60" s="8">
        <f t="shared" si="4"/>
        <v>4.2335063211757111E-2</v>
      </c>
      <c r="H60" s="8">
        <f t="shared" si="5"/>
        <v>4.2335063211757111</v>
      </c>
      <c r="I60" s="8">
        <f t="shared" si="6"/>
        <v>17.682846044990001</v>
      </c>
      <c r="J60" s="29"/>
      <c r="K60" s="26"/>
      <c r="L60" s="26"/>
      <c r="M60" s="46" t="str">
        <f t="shared" si="7"/>
        <v/>
      </c>
      <c r="N60" s="46" t="str">
        <f t="shared" si="8"/>
        <v/>
      </c>
      <c r="O60" s="46" t="str">
        <f t="shared" si="9"/>
        <v/>
      </c>
      <c r="P60" s="46" t="str">
        <f t="shared" si="10"/>
        <v/>
      </c>
      <c r="Q60" s="46" t="str">
        <f t="shared" si="11"/>
        <v/>
      </c>
      <c r="R60" s="46" t="str">
        <f t="shared" si="12"/>
        <v/>
      </c>
      <c r="S60" s="46" t="str">
        <f t="shared" si="13"/>
        <v/>
      </c>
      <c r="T60" s="46">
        <f>IF(AND(I60&gt;=16,I61&lt;16),D60-0.5-(I60-16)*(-0.5/(I60-I61)),"")</f>
        <v>0.19875322218990424</v>
      </c>
      <c r="U60" s="46" t="str">
        <f t="shared" si="15"/>
        <v/>
      </c>
      <c r="V60" s="26"/>
      <c r="W60" s="26"/>
      <c r="X60" s="26"/>
    </row>
    <row r="61" spans="1:24">
      <c r="A61" s="26"/>
      <c r="B61" s="82" t="s">
        <v>18</v>
      </c>
      <c r="C61" s="83"/>
      <c r="D61" s="20">
        <f t="shared" si="16"/>
        <v>1</v>
      </c>
      <c r="E61" s="7">
        <v>0</v>
      </c>
      <c r="F61" s="3">
        <f t="shared" si="3"/>
        <v>0.5</v>
      </c>
      <c r="G61" s="8">
        <f t="shared" si="4"/>
        <v>4.6075445215744221E-2</v>
      </c>
      <c r="H61" s="8">
        <f t="shared" si="5"/>
        <v>4.6075445215744217</v>
      </c>
      <c r="I61" s="8">
        <f t="shared" si="6"/>
        <v>13.449339723814289</v>
      </c>
      <c r="J61" s="30"/>
      <c r="K61" s="26"/>
      <c r="L61" s="26"/>
      <c r="M61" s="46" t="str">
        <f t="shared" si="7"/>
        <v/>
      </c>
      <c r="N61" s="46" t="str">
        <f t="shared" si="8"/>
        <v/>
      </c>
      <c r="O61" s="46" t="str">
        <f t="shared" si="9"/>
        <v/>
      </c>
      <c r="P61" s="46" t="str">
        <f t="shared" si="10"/>
        <v/>
      </c>
      <c r="Q61" s="46" t="str">
        <f t="shared" si="11"/>
        <v/>
      </c>
      <c r="R61" s="46" t="str">
        <f t="shared" si="12"/>
        <v/>
      </c>
      <c r="S61" s="46" t="str">
        <f t="shared" si="13"/>
        <v/>
      </c>
      <c r="T61" s="46" t="str">
        <f t="shared" si="14"/>
        <v/>
      </c>
      <c r="U61" s="46">
        <f>IF(AND(I61&gt;=10,I62&lt;10),D61-0.5-(I61-10)*(-0.5/(I61-I62)),"")</f>
        <v>0.87431431293426021</v>
      </c>
      <c r="V61" s="26"/>
      <c r="W61" s="26"/>
      <c r="X61" s="26"/>
    </row>
    <row r="62" spans="1:24">
      <c r="A62" s="26"/>
      <c r="B62" s="82" t="s">
        <v>44</v>
      </c>
      <c r="C62" s="83"/>
      <c r="D62" s="20">
        <f t="shared" si="16"/>
        <v>1.5</v>
      </c>
      <c r="E62" s="7">
        <v>0</v>
      </c>
      <c r="F62" s="10">
        <f t="shared" si="3"/>
        <v>0.35355339059327379</v>
      </c>
      <c r="G62" s="8">
        <f t="shared" si="4"/>
        <v>2.5048397211593517E-2</v>
      </c>
      <c r="H62" s="8">
        <f t="shared" si="5"/>
        <v>2.5048397211593518</v>
      </c>
      <c r="I62" s="8">
        <f t="shared" si="6"/>
        <v>8.8417952022398669</v>
      </c>
      <c r="J62" s="30"/>
      <c r="K62" s="26"/>
      <c r="L62" s="26"/>
      <c r="M62" s="46" t="str">
        <f t="shared" si="7"/>
        <v/>
      </c>
      <c r="N62" s="46" t="str">
        <f t="shared" si="8"/>
        <v/>
      </c>
      <c r="O62" s="46" t="str">
        <f t="shared" si="9"/>
        <v/>
      </c>
      <c r="P62" s="46" t="str">
        <f t="shared" si="10"/>
        <v/>
      </c>
      <c r="Q62" s="46" t="str">
        <f t="shared" si="11"/>
        <v/>
      </c>
      <c r="R62" s="46" t="str">
        <f t="shared" si="12"/>
        <v/>
      </c>
      <c r="S62" s="46" t="str">
        <f t="shared" si="13"/>
        <v/>
      </c>
      <c r="T62" s="46" t="str">
        <f t="shared" si="14"/>
        <v/>
      </c>
      <c r="U62" s="46" t="str">
        <f t="shared" si="15"/>
        <v/>
      </c>
      <c r="V62" s="26"/>
      <c r="W62" s="26"/>
      <c r="X62" s="26"/>
    </row>
    <row r="63" spans="1:24">
      <c r="A63" s="26"/>
      <c r="B63" s="82" t="s">
        <v>44</v>
      </c>
      <c r="C63" s="83"/>
      <c r="D63" s="20">
        <f t="shared" si="16"/>
        <v>2</v>
      </c>
      <c r="E63" s="7">
        <v>0</v>
      </c>
      <c r="F63" s="13">
        <f t="shared" si="3"/>
        <v>0.25</v>
      </c>
      <c r="G63" s="8">
        <f t="shared" si="4"/>
        <v>2.3685095476564843E-2</v>
      </c>
      <c r="H63" s="8">
        <f t="shared" si="5"/>
        <v>2.3685095476564841</v>
      </c>
      <c r="I63" s="8">
        <f t="shared" si="6"/>
        <v>6.3369554810805155</v>
      </c>
      <c r="J63" s="30"/>
      <c r="K63" s="26"/>
      <c r="L63" s="26"/>
      <c r="M63" s="46" t="str">
        <f t="shared" si="7"/>
        <v/>
      </c>
      <c r="N63" s="46" t="str">
        <f t="shared" si="8"/>
        <v/>
      </c>
      <c r="O63" s="46" t="str">
        <f t="shared" si="9"/>
        <v/>
      </c>
      <c r="P63" s="46" t="str">
        <f t="shared" si="10"/>
        <v/>
      </c>
      <c r="Q63" s="46" t="str">
        <f t="shared" si="11"/>
        <v/>
      </c>
      <c r="R63" s="46" t="str">
        <f t="shared" si="12"/>
        <v/>
      </c>
      <c r="S63" s="46" t="str">
        <f t="shared" si="13"/>
        <v/>
      </c>
      <c r="T63" s="46" t="str">
        <f t="shared" si="14"/>
        <v/>
      </c>
      <c r="U63" s="46" t="str">
        <f t="shared" si="15"/>
        <v/>
      </c>
      <c r="V63" s="26"/>
      <c r="W63" s="26"/>
      <c r="X63" s="26"/>
    </row>
    <row r="64" spans="1:24">
      <c r="A64" s="26"/>
      <c r="B64" s="82" t="s">
        <v>19</v>
      </c>
      <c r="C64" s="83"/>
      <c r="D64" s="20">
        <f t="shared" si="16"/>
        <v>2.5</v>
      </c>
      <c r="E64" s="7">
        <v>0</v>
      </c>
      <c r="F64" s="13">
        <f t="shared" si="3"/>
        <v>0.17677669529663687</v>
      </c>
      <c r="G64" s="8">
        <f t="shared" si="4"/>
        <v>2.4295682001547161E-2</v>
      </c>
      <c r="H64" s="8">
        <f t="shared" si="5"/>
        <v>2.4295682001547161</v>
      </c>
      <c r="I64" s="8">
        <f t="shared" si="6"/>
        <v>3.9684459334240314</v>
      </c>
      <c r="J64" s="30"/>
      <c r="K64" s="26"/>
      <c r="L64" s="26"/>
      <c r="M64" s="46" t="str">
        <f t="shared" si="7"/>
        <v/>
      </c>
      <c r="N64" s="46" t="str">
        <f t="shared" si="8"/>
        <v/>
      </c>
      <c r="O64" s="46" t="str">
        <f t="shared" si="9"/>
        <v/>
      </c>
      <c r="P64" s="46" t="str">
        <f t="shared" si="10"/>
        <v/>
      </c>
      <c r="Q64" s="46" t="str">
        <f t="shared" si="11"/>
        <v/>
      </c>
      <c r="R64" s="46" t="str">
        <f t="shared" si="12"/>
        <v/>
      </c>
      <c r="S64" s="46" t="str">
        <f t="shared" si="13"/>
        <v/>
      </c>
      <c r="T64" s="46" t="str">
        <f t="shared" si="14"/>
        <v/>
      </c>
      <c r="U64" s="46" t="str">
        <f t="shared" si="15"/>
        <v/>
      </c>
      <c r="V64" s="26"/>
      <c r="W64" s="26"/>
      <c r="X64" s="26"/>
    </row>
    <row r="65" spans="1:24">
      <c r="A65" s="26"/>
      <c r="B65" s="82" t="s">
        <v>19</v>
      </c>
      <c r="C65" s="83"/>
      <c r="D65" s="20">
        <f t="shared" si="16"/>
        <v>3</v>
      </c>
      <c r="E65" s="7">
        <v>0</v>
      </c>
      <c r="F65" s="13">
        <f t="shared" si="3"/>
        <v>0.125</v>
      </c>
      <c r="G65" s="8">
        <f t="shared" si="4"/>
        <v>7.7435538549628724E-3</v>
      </c>
      <c r="H65" s="8">
        <f t="shared" si="5"/>
        <v>0.77435538549628724</v>
      </c>
      <c r="I65" s="8">
        <f t="shared" si="6"/>
        <v>1.5388777332693151</v>
      </c>
      <c r="J65" s="30"/>
      <c r="K65" s="26"/>
      <c r="L65" s="26"/>
      <c r="M65" s="46" t="str">
        <f t="shared" si="7"/>
        <v/>
      </c>
      <c r="N65" s="46" t="str">
        <f t="shared" si="8"/>
        <v/>
      </c>
      <c r="O65" s="46" t="str">
        <f t="shared" si="9"/>
        <v/>
      </c>
      <c r="P65" s="46" t="str">
        <f t="shared" si="10"/>
        <v/>
      </c>
      <c r="Q65" s="46" t="str">
        <f t="shared" si="11"/>
        <v/>
      </c>
      <c r="R65" s="46" t="str">
        <f t="shared" si="12"/>
        <v/>
      </c>
      <c r="S65" s="46" t="str">
        <f t="shared" si="13"/>
        <v/>
      </c>
      <c r="T65" s="46" t="str">
        <f t="shared" si="14"/>
        <v/>
      </c>
      <c r="U65" s="46" t="str">
        <f t="shared" si="15"/>
        <v/>
      </c>
      <c r="V65" s="26"/>
      <c r="W65" s="26"/>
      <c r="X65" s="26"/>
    </row>
    <row r="66" spans="1:24">
      <c r="A66" s="26"/>
      <c r="B66" s="82" t="s">
        <v>48</v>
      </c>
      <c r="C66" s="83"/>
      <c r="D66" s="20">
        <f t="shared" si="16"/>
        <v>3.5</v>
      </c>
      <c r="E66" s="7">
        <v>0</v>
      </c>
      <c r="F66" s="13">
        <f t="shared" si="3"/>
        <v>8.8388347648318447E-2</v>
      </c>
      <c r="G66" s="8">
        <f t="shared" si="4"/>
        <v>4.4716296908940533E-3</v>
      </c>
      <c r="H66" s="8">
        <f t="shared" si="5"/>
        <v>0.44716296908940534</v>
      </c>
      <c r="I66" s="8">
        <f t="shared" si="6"/>
        <v>0.76452234777302785</v>
      </c>
      <c r="J66" s="30"/>
      <c r="K66" s="26"/>
      <c r="L66" s="26"/>
      <c r="M66" s="46" t="str">
        <f t="shared" si="7"/>
        <v/>
      </c>
      <c r="N66" s="46" t="str">
        <f t="shared" si="8"/>
        <v/>
      </c>
      <c r="O66" s="46" t="str">
        <f t="shared" si="9"/>
        <v/>
      </c>
      <c r="P66" s="46" t="str">
        <f t="shared" si="10"/>
        <v/>
      </c>
      <c r="Q66" s="46" t="str">
        <f t="shared" si="11"/>
        <v/>
      </c>
      <c r="R66" s="46" t="str">
        <f t="shared" si="12"/>
        <v/>
      </c>
      <c r="S66" s="46" t="str">
        <f t="shared" si="13"/>
        <v/>
      </c>
      <c r="T66" s="46" t="str">
        <f t="shared" si="14"/>
        <v/>
      </c>
      <c r="U66" s="46" t="str">
        <f t="shared" si="15"/>
        <v/>
      </c>
      <c r="V66" s="26"/>
      <c r="W66" s="26"/>
      <c r="X66" s="26"/>
    </row>
    <row r="67" spans="1:24">
      <c r="A67" s="26"/>
      <c r="B67" s="82" t="s">
        <v>48</v>
      </c>
      <c r="C67" s="83"/>
      <c r="D67" s="20">
        <f t="shared" si="16"/>
        <v>4</v>
      </c>
      <c r="E67" s="7">
        <v>0</v>
      </c>
      <c r="F67" s="13">
        <f t="shared" si="3"/>
        <v>6.25E-2</v>
      </c>
      <c r="G67" s="8">
        <f t="shared" si="4"/>
        <v>3.1735937868362257E-3</v>
      </c>
      <c r="H67" s="8">
        <f t="shared" si="5"/>
        <v>0.31735937868362257</v>
      </c>
      <c r="I67" s="8">
        <f t="shared" si="6"/>
        <v>0.31735937868362257</v>
      </c>
      <c r="J67" s="30"/>
      <c r="K67" s="26"/>
      <c r="L67" s="26"/>
      <c r="M67" s="46" t="str">
        <f t="shared" si="7"/>
        <v/>
      </c>
      <c r="N67" s="46" t="str">
        <f t="shared" si="8"/>
        <v/>
      </c>
      <c r="O67" s="46" t="str">
        <f t="shared" si="9"/>
        <v/>
      </c>
      <c r="P67" s="46" t="str">
        <f t="shared" si="10"/>
        <v/>
      </c>
      <c r="Q67" s="46" t="str">
        <f t="shared" si="11"/>
        <v/>
      </c>
      <c r="R67" s="46" t="str">
        <f t="shared" si="12"/>
        <v/>
      </c>
      <c r="S67" s="46" t="str">
        <f t="shared" si="13"/>
        <v/>
      </c>
      <c r="T67" s="46" t="str">
        <f t="shared" si="14"/>
        <v/>
      </c>
      <c r="U67" s="46" t="str">
        <f t="shared" si="15"/>
        <v/>
      </c>
      <c r="V67" s="26"/>
      <c r="W67" s="26"/>
      <c r="X67" s="26"/>
    </row>
    <row r="68" spans="1:24">
      <c r="A68" s="26"/>
      <c r="B68" s="82" t="s">
        <v>20</v>
      </c>
      <c r="C68" s="83"/>
      <c r="D68" s="20">
        <f t="shared" si="16"/>
        <v>4.5</v>
      </c>
      <c r="E68" s="7">
        <v>0</v>
      </c>
      <c r="F68" s="13">
        <f t="shared" si="3"/>
        <v>4.4194173824159223E-2</v>
      </c>
      <c r="G68" s="8">
        <f t="shared" si="4"/>
        <v>0</v>
      </c>
      <c r="H68" s="8">
        <f t="shared" si="5"/>
        <v>0</v>
      </c>
      <c r="I68" s="8">
        <f t="shared" si="6"/>
        <v>0</v>
      </c>
      <c r="J68" s="30"/>
      <c r="K68" s="26"/>
      <c r="L68" s="26"/>
      <c r="M68" s="46" t="str">
        <f t="shared" si="7"/>
        <v/>
      </c>
      <c r="N68" s="46" t="str">
        <f t="shared" si="8"/>
        <v/>
      </c>
      <c r="O68" s="46" t="str">
        <f t="shared" si="9"/>
        <v/>
      </c>
      <c r="P68" s="46" t="str">
        <f t="shared" si="10"/>
        <v/>
      </c>
      <c r="Q68" s="46" t="str">
        <f t="shared" si="11"/>
        <v/>
      </c>
      <c r="R68" s="46" t="str">
        <f t="shared" si="12"/>
        <v/>
      </c>
      <c r="S68" s="46" t="str">
        <f t="shared" si="13"/>
        <v/>
      </c>
      <c r="T68" s="46" t="str">
        <f t="shared" si="14"/>
        <v/>
      </c>
      <c r="U68" s="46" t="str">
        <f t="shared" si="15"/>
        <v/>
      </c>
      <c r="V68" s="26"/>
      <c r="W68" s="26"/>
      <c r="X68" s="26"/>
    </row>
    <row r="69" spans="1:24">
      <c r="A69" s="26"/>
      <c r="B69" s="82" t="s">
        <v>20</v>
      </c>
      <c r="C69" s="83"/>
      <c r="D69" s="20">
        <f t="shared" si="16"/>
        <v>5</v>
      </c>
      <c r="E69" s="7">
        <v>0</v>
      </c>
      <c r="F69" s="13">
        <f t="shared" si="3"/>
        <v>3.125E-2</v>
      </c>
      <c r="G69" s="8">
        <f t="shared" si="4"/>
        <v>0</v>
      </c>
      <c r="H69" s="8">
        <f t="shared" si="5"/>
        <v>0</v>
      </c>
      <c r="I69" s="8">
        <f t="shared" si="6"/>
        <v>0</v>
      </c>
      <c r="J69" s="30"/>
      <c r="K69" s="26"/>
      <c r="L69" s="26"/>
      <c r="M69" s="46" t="str">
        <f t="shared" si="7"/>
        <v/>
      </c>
      <c r="N69" s="46" t="str">
        <f t="shared" si="8"/>
        <v/>
      </c>
      <c r="O69" s="46" t="str">
        <f t="shared" si="9"/>
        <v/>
      </c>
      <c r="P69" s="46" t="str">
        <f t="shared" si="10"/>
        <v/>
      </c>
      <c r="Q69" s="46" t="str">
        <f t="shared" si="11"/>
        <v/>
      </c>
      <c r="R69" s="46" t="str">
        <f t="shared" si="12"/>
        <v/>
      </c>
      <c r="S69" s="46" t="str">
        <f t="shared" si="13"/>
        <v/>
      </c>
      <c r="T69" s="46" t="str">
        <f t="shared" si="14"/>
        <v/>
      </c>
      <c r="U69" s="46" t="str">
        <f t="shared" si="15"/>
        <v/>
      </c>
      <c r="V69" s="26"/>
      <c r="W69" s="26"/>
      <c r="X69" s="26"/>
    </row>
    <row r="70" spans="1:24">
      <c r="A70" s="26"/>
      <c r="B70" s="82" t="s">
        <v>49</v>
      </c>
      <c r="C70" s="83"/>
      <c r="D70" s="20">
        <f t="shared" si="16"/>
        <v>5.5</v>
      </c>
      <c r="E70" s="7">
        <v>0</v>
      </c>
      <c r="F70" s="13">
        <f t="shared" si="3"/>
        <v>2.2097086912079608E-2</v>
      </c>
      <c r="G70" s="8">
        <f t="shared" si="4"/>
        <v>0</v>
      </c>
      <c r="H70" s="8">
        <f t="shared" si="5"/>
        <v>0</v>
      </c>
      <c r="I70" s="8">
        <f t="shared" si="6"/>
        <v>0</v>
      </c>
      <c r="J70" s="30"/>
      <c r="K70" s="26"/>
      <c r="L70" s="26"/>
      <c r="M70" s="46" t="str">
        <f t="shared" si="7"/>
        <v/>
      </c>
      <c r="N70" s="46" t="str">
        <f t="shared" si="8"/>
        <v/>
      </c>
      <c r="O70" s="46" t="str">
        <f t="shared" si="9"/>
        <v/>
      </c>
      <c r="P70" s="46" t="str">
        <f t="shared" si="10"/>
        <v/>
      </c>
      <c r="Q70" s="46" t="str">
        <f t="shared" si="11"/>
        <v/>
      </c>
      <c r="R70" s="46" t="str">
        <f t="shared" si="12"/>
        <v/>
      </c>
      <c r="S70" s="46" t="str">
        <f t="shared" si="13"/>
        <v/>
      </c>
      <c r="T70" s="46" t="str">
        <f t="shared" si="14"/>
        <v/>
      </c>
      <c r="U70" s="46" t="str">
        <f t="shared" si="15"/>
        <v/>
      </c>
      <c r="V70" s="26"/>
      <c r="W70" s="26"/>
      <c r="X70" s="26"/>
    </row>
    <row r="71" spans="1:24">
      <c r="A71" s="26"/>
      <c r="B71" s="82" t="s">
        <v>50</v>
      </c>
      <c r="C71" s="83"/>
      <c r="D71" s="20">
        <f t="shared" si="16"/>
        <v>6</v>
      </c>
      <c r="E71" s="7">
        <v>0</v>
      </c>
      <c r="F71" s="13">
        <f t="shared" si="3"/>
        <v>1.5625E-2</v>
      </c>
      <c r="G71" s="8">
        <f t="shared" si="4"/>
        <v>0</v>
      </c>
      <c r="H71" s="8">
        <f t="shared" si="5"/>
        <v>0</v>
      </c>
      <c r="I71" s="8">
        <f t="shared" si="6"/>
        <v>0</v>
      </c>
      <c r="J71" s="30"/>
      <c r="K71" s="26"/>
      <c r="L71" s="26"/>
      <c r="M71" s="46" t="str">
        <f t="shared" si="7"/>
        <v/>
      </c>
      <c r="N71" s="46" t="str">
        <f t="shared" si="8"/>
        <v/>
      </c>
      <c r="O71" s="46" t="str">
        <f t="shared" si="9"/>
        <v/>
      </c>
      <c r="P71" s="46" t="str">
        <f t="shared" si="10"/>
        <v/>
      </c>
      <c r="Q71" s="46" t="str">
        <f t="shared" si="11"/>
        <v/>
      </c>
      <c r="R71" s="46" t="str">
        <f t="shared" si="12"/>
        <v/>
      </c>
      <c r="S71" s="46" t="str">
        <f t="shared" si="13"/>
        <v/>
      </c>
      <c r="T71" s="46" t="str">
        <f t="shared" si="14"/>
        <v/>
      </c>
      <c r="U71" s="46" t="str">
        <f t="shared" si="15"/>
        <v/>
      </c>
      <c r="V71" s="26"/>
      <c r="W71" s="26"/>
      <c r="X71" s="26"/>
    </row>
    <row r="72" spans="1:24">
      <c r="A72" s="26"/>
      <c r="B72" s="82" t="s">
        <v>21</v>
      </c>
      <c r="C72" s="83"/>
      <c r="D72" s="20">
        <f t="shared" si="16"/>
        <v>6.5</v>
      </c>
      <c r="E72" s="7">
        <v>0</v>
      </c>
      <c r="F72" s="13">
        <f t="shared" si="3"/>
        <v>1.1048543456039808E-2</v>
      </c>
      <c r="G72" s="8">
        <f t="shared" si="4"/>
        <v>0</v>
      </c>
      <c r="H72" s="8">
        <f t="shared" si="5"/>
        <v>0</v>
      </c>
      <c r="I72" s="8">
        <f t="shared" si="6"/>
        <v>0</v>
      </c>
      <c r="J72" s="30"/>
      <c r="K72" s="26"/>
      <c r="L72" s="26"/>
      <c r="M72" s="46" t="str">
        <f t="shared" si="7"/>
        <v/>
      </c>
      <c r="N72" s="46" t="str">
        <f t="shared" si="8"/>
        <v/>
      </c>
      <c r="O72" s="46" t="str">
        <f t="shared" si="9"/>
        <v/>
      </c>
      <c r="P72" s="46" t="str">
        <f t="shared" si="10"/>
        <v/>
      </c>
      <c r="Q72" s="46" t="str">
        <f t="shared" si="11"/>
        <v/>
      </c>
      <c r="R72" s="46" t="str">
        <f t="shared" si="12"/>
        <v/>
      </c>
      <c r="S72" s="46" t="str">
        <f t="shared" si="13"/>
        <v/>
      </c>
      <c r="T72" s="46" t="str">
        <f t="shared" si="14"/>
        <v/>
      </c>
      <c r="U72" s="46" t="str">
        <f t="shared" si="15"/>
        <v/>
      </c>
      <c r="V72" s="26"/>
      <c r="W72" s="26"/>
      <c r="X72" s="26"/>
    </row>
    <row r="73" spans="1:24">
      <c r="A73" s="26"/>
      <c r="B73" s="82" t="s">
        <v>21</v>
      </c>
      <c r="C73" s="83"/>
      <c r="D73" s="20">
        <f t="shared" si="16"/>
        <v>7</v>
      </c>
      <c r="E73" s="7">
        <v>0</v>
      </c>
      <c r="F73" s="13">
        <f t="shared" si="3"/>
        <v>7.8125E-3</v>
      </c>
      <c r="G73" s="8">
        <f t="shared" si="4"/>
        <v>0</v>
      </c>
      <c r="H73" s="8">
        <f t="shared" si="5"/>
        <v>0</v>
      </c>
      <c r="I73" s="8">
        <f t="shared" si="6"/>
        <v>0</v>
      </c>
      <c r="J73" s="26"/>
      <c r="K73" s="26"/>
      <c r="L73" s="26"/>
      <c r="M73" s="46" t="str">
        <f t="shared" si="7"/>
        <v/>
      </c>
      <c r="N73" s="46" t="str">
        <f t="shared" si="8"/>
        <v/>
      </c>
      <c r="O73" s="46" t="str">
        <f t="shared" si="9"/>
        <v/>
      </c>
      <c r="P73" s="46" t="str">
        <f t="shared" si="10"/>
        <v/>
      </c>
      <c r="Q73" s="46" t="str">
        <f t="shared" si="11"/>
        <v/>
      </c>
      <c r="R73" s="46" t="str">
        <f t="shared" si="12"/>
        <v/>
      </c>
      <c r="S73" s="46" t="str">
        <f t="shared" si="13"/>
        <v/>
      </c>
      <c r="T73" s="46" t="str">
        <f t="shared" si="14"/>
        <v/>
      </c>
      <c r="U73" s="46" t="str">
        <f t="shared" si="15"/>
        <v/>
      </c>
      <c r="V73" s="26"/>
      <c r="W73" s="26"/>
      <c r="X73" s="26"/>
    </row>
    <row r="74" spans="1:24">
      <c r="A74" s="26"/>
      <c r="B74" s="82" t="s">
        <v>51</v>
      </c>
      <c r="C74" s="83"/>
      <c r="D74" s="20">
        <f t="shared" si="16"/>
        <v>7.5</v>
      </c>
      <c r="E74" s="7">
        <v>0</v>
      </c>
      <c r="F74" s="13">
        <f t="shared" si="3"/>
        <v>5.5242717280199038E-3</v>
      </c>
      <c r="G74" s="8">
        <f t="shared" si="4"/>
        <v>0</v>
      </c>
      <c r="H74" s="8">
        <f t="shared" si="5"/>
        <v>0</v>
      </c>
      <c r="I74" s="8">
        <f t="shared" si="6"/>
        <v>0</v>
      </c>
      <c r="J74" s="26"/>
      <c r="K74" s="26"/>
      <c r="L74" s="26"/>
      <c r="M74" s="46" t="str">
        <f t="shared" si="7"/>
        <v/>
      </c>
      <c r="N74" s="46" t="str">
        <f t="shared" si="8"/>
        <v/>
      </c>
      <c r="O74" s="46" t="str">
        <f t="shared" si="9"/>
        <v/>
      </c>
      <c r="P74" s="46" t="str">
        <f t="shared" si="10"/>
        <v/>
      </c>
      <c r="Q74" s="46" t="str">
        <f t="shared" si="11"/>
        <v/>
      </c>
      <c r="R74" s="46" t="str">
        <f t="shared" si="12"/>
        <v/>
      </c>
      <c r="S74" s="46" t="str">
        <f t="shared" si="13"/>
        <v/>
      </c>
      <c r="T74" s="46" t="str">
        <f t="shared" si="14"/>
        <v/>
      </c>
      <c r="U74" s="46" t="str">
        <f t="shared" si="15"/>
        <v/>
      </c>
      <c r="V74" s="26"/>
      <c r="W74" s="26"/>
      <c r="X74" s="26"/>
    </row>
    <row r="75" spans="1:24">
      <c r="A75" s="26"/>
      <c r="B75" s="82" t="s">
        <v>51</v>
      </c>
      <c r="C75" s="83"/>
      <c r="D75" s="20">
        <f t="shared" si="16"/>
        <v>8</v>
      </c>
      <c r="E75" s="7">
        <v>0</v>
      </c>
      <c r="F75" s="13">
        <f t="shared" si="3"/>
        <v>3.90625E-3</v>
      </c>
      <c r="G75" s="8">
        <f t="shared" si="4"/>
        <v>0</v>
      </c>
      <c r="H75" s="8">
        <f t="shared" si="5"/>
        <v>0</v>
      </c>
      <c r="I75" s="8">
        <f t="shared" si="6"/>
        <v>0</v>
      </c>
      <c r="J75" s="26"/>
      <c r="K75" s="26"/>
      <c r="L75" s="26"/>
      <c r="M75" s="46" t="str">
        <f t="shared" si="7"/>
        <v/>
      </c>
      <c r="N75" s="46" t="str">
        <f t="shared" si="8"/>
        <v/>
      </c>
      <c r="O75" s="46" t="str">
        <f t="shared" si="9"/>
        <v/>
      </c>
      <c r="P75" s="46" t="str">
        <f t="shared" si="10"/>
        <v/>
      </c>
      <c r="Q75" s="46" t="str">
        <f t="shared" si="11"/>
        <v/>
      </c>
      <c r="R75" s="46" t="str">
        <f t="shared" si="12"/>
        <v/>
      </c>
      <c r="S75" s="46" t="str">
        <f t="shared" si="13"/>
        <v/>
      </c>
      <c r="T75" s="46" t="str">
        <f t="shared" si="14"/>
        <v/>
      </c>
      <c r="U75" s="46" t="str">
        <f t="shared" si="15"/>
        <v/>
      </c>
      <c r="V75" s="26"/>
      <c r="W75" s="26"/>
      <c r="X75" s="26"/>
    </row>
    <row r="76" spans="1:24">
      <c r="A76" s="26"/>
      <c r="B76" s="82" t="s">
        <v>22</v>
      </c>
      <c r="C76" s="83"/>
      <c r="D76" s="20">
        <f t="shared" si="16"/>
        <v>8.5</v>
      </c>
      <c r="E76" s="7">
        <v>0</v>
      </c>
      <c r="F76" s="13">
        <f t="shared" si="3"/>
        <v>2.7621358640099515E-3</v>
      </c>
      <c r="G76" s="8">
        <f t="shared" si="4"/>
        <v>0</v>
      </c>
      <c r="H76" s="8">
        <f t="shared" si="5"/>
        <v>0</v>
      </c>
      <c r="I76" s="8">
        <f t="shared" si="6"/>
        <v>0</v>
      </c>
      <c r="J76" s="26"/>
      <c r="K76" s="26"/>
      <c r="L76" s="26"/>
      <c r="M76" s="46" t="str">
        <f t="shared" si="7"/>
        <v/>
      </c>
      <c r="N76" s="46" t="str">
        <f t="shared" si="8"/>
        <v/>
      </c>
      <c r="O76" s="46" t="str">
        <f t="shared" si="9"/>
        <v/>
      </c>
      <c r="P76" s="46" t="str">
        <f t="shared" si="10"/>
        <v/>
      </c>
      <c r="Q76" s="46" t="str">
        <f t="shared" si="11"/>
        <v/>
      </c>
      <c r="R76" s="46" t="str">
        <f t="shared" si="12"/>
        <v/>
      </c>
      <c r="S76" s="46" t="str">
        <f t="shared" si="13"/>
        <v/>
      </c>
      <c r="T76" s="46" t="str">
        <f t="shared" si="14"/>
        <v/>
      </c>
      <c r="U76" s="46" t="str">
        <f t="shared" si="15"/>
        <v/>
      </c>
      <c r="V76" s="26"/>
      <c r="W76" s="26"/>
      <c r="X76" s="26"/>
    </row>
    <row r="77" spans="1:24">
      <c r="A77" s="26"/>
      <c r="B77" s="82" t="s">
        <v>22</v>
      </c>
      <c r="C77" s="83"/>
      <c r="D77" s="20">
        <f t="shared" si="16"/>
        <v>9</v>
      </c>
      <c r="E77" s="7">
        <v>0</v>
      </c>
      <c r="F77" s="13">
        <f t="shared" si="3"/>
        <v>1.953125E-3</v>
      </c>
      <c r="G77" s="8">
        <f t="shared" si="4"/>
        <v>0</v>
      </c>
      <c r="H77" s="8">
        <f t="shared" si="5"/>
        <v>0</v>
      </c>
      <c r="I77" s="8">
        <f t="shared" si="6"/>
        <v>0</v>
      </c>
      <c r="J77" s="26"/>
      <c r="K77" s="26"/>
      <c r="L77" s="26"/>
      <c r="M77" s="46" t="str">
        <f t="shared" si="7"/>
        <v/>
      </c>
      <c r="N77" s="46" t="str">
        <f t="shared" si="8"/>
        <v/>
      </c>
      <c r="O77" s="46" t="str">
        <f t="shared" si="9"/>
        <v/>
      </c>
      <c r="P77" s="46" t="str">
        <f t="shared" si="10"/>
        <v/>
      </c>
      <c r="Q77" s="46" t="str">
        <f t="shared" si="11"/>
        <v/>
      </c>
      <c r="R77" s="46" t="str">
        <f t="shared" si="12"/>
        <v/>
      </c>
      <c r="S77" s="46" t="str">
        <f t="shared" si="13"/>
        <v/>
      </c>
      <c r="T77" s="46" t="str">
        <f t="shared" si="14"/>
        <v/>
      </c>
      <c r="U77" s="46" t="str">
        <f t="shared" si="15"/>
        <v/>
      </c>
      <c r="V77" s="26"/>
      <c r="W77" s="26"/>
      <c r="X77" s="26"/>
    </row>
    <row r="78" spans="1:24">
      <c r="A78" s="26"/>
      <c r="B78" s="82" t="s">
        <v>52</v>
      </c>
      <c r="C78" s="83"/>
      <c r="D78" s="20">
        <f t="shared" si="16"/>
        <v>9.5</v>
      </c>
      <c r="E78" s="7">
        <v>0</v>
      </c>
      <c r="F78" s="13">
        <f t="shared" si="3"/>
        <v>1.3810679320049757E-3</v>
      </c>
      <c r="G78" s="8">
        <f t="shared" si="4"/>
        <v>0</v>
      </c>
      <c r="H78" s="8">
        <f t="shared" si="5"/>
        <v>0</v>
      </c>
      <c r="I78" s="8">
        <f t="shared" si="6"/>
        <v>0</v>
      </c>
      <c r="J78" s="26"/>
      <c r="K78" s="26"/>
      <c r="L78" s="26"/>
      <c r="M78" s="46" t="str">
        <f t="shared" si="7"/>
        <v/>
      </c>
      <c r="N78" s="46" t="str">
        <f t="shared" si="8"/>
        <v/>
      </c>
      <c r="O78" s="46" t="str">
        <f t="shared" si="9"/>
        <v/>
      </c>
      <c r="P78" s="46" t="str">
        <f t="shared" si="10"/>
        <v/>
      </c>
      <c r="Q78" s="46" t="str">
        <f t="shared" si="11"/>
        <v/>
      </c>
      <c r="R78" s="46" t="str">
        <f t="shared" si="12"/>
        <v/>
      </c>
      <c r="S78" s="46" t="str">
        <f t="shared" si="13"/>
        <v/>
      </c>
      <c r="T78" s="46" t="str">
        <f t="shared" si="14"/>
        <v/>
      </c>
      <c r="U78" s="46" t="str">
        <f t="shared" si="15"/>
        <v/>
      </c>
      <c r="V78" s="26"/>
      <c r="W78" s="26"/>
      <c r="X78" s="26"/>
    </row>
    <row r="79" spans="1:24">
      <c r="A79" s="26"/>
      <c r="B79" s="82" t="s">
        <v>52</v>
      </c>
      <c r="C79" s="83"/>
      <c r="D79" s="20">
        <f t="shared" si="16"/>
        <v>10</v>
      </c>
      <c r="E79" s="7">
        <v>0</v>
      </c>
      <c r="F79" s="13">
        <f t="shared" si="3"/>
        <v>9.765625E-4</v>
      </c>
      <c r="G79" s="8">
        <f t="shared" si="4"/>
        <v>0</v>
      </c>
      <c r="H79" s="8">
        <f t="shared" si="5"/>
        <v>0</v>
      </c>
      <c r="I79" s="8">
        <f t="shared" si="6"/>
        <v>0</v>
      </c>
      <c r="J79" s="26"/>
      <c r="K79" s="26"/>
      <c r="L79" s="26"/>
      <c r="M79" s="46" t="str">
        <f t="shared" si="7"/>
        <v/>
      </c>
      <c r="N79" s="46" t="str">
        <f t="shared" si="8"/>
        <v/>
      </c>
      <c r="O79" s="46" t="str">
        <f t="shared" si="9"/>
        <v/>
      </c>
      <c r="P79" s="46" t="str">
        <f t="shared" si="10"/>
        <v/>
      </c>
      <c r="Q79" s="46" t="str">
        <f t="shared" si="11"/>
        <v/>
      </c>
      <c r="R79" s="46" t="str">
        <f t="shared" si="12"/>
        <v/>
      </c>
      <c r="S79" s="46" t="str">
        <f t="shared" si="13"/>
        <v/>
      </c>
      <c r="T79" s="46" t="str">
        <f t="shared" si="14"/>
        <v/>
      </c>
      <c r="U79" s="46" t="str">
        <f t="shared" si="15"/>
        <v/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>
        <f>SUM(M39:M79)</f>
        <v>-6.5187500000000007</v>
      </c>
      <c r="N80" s="45">
        <f t="shared" ref="N80:U80" si="17">SUM(N39:N79)</f>
        <v>-6.1260025984271698</v>
      </c>
      <c r="O80" s="45">
        <f t="shared" si="17"/>
        <v>-5.698995483580366</v>
      </c>
      <c r="P80" s="45">
        <f t="shared" si="17"/>
        <v>-4.5433142679304019</v>
      </c>
      <c r="Q80" s="45">
        <f t="shared" si="17"/>
        <v>-3.811491634131436</v>
      </c>
      <c r="R80" s="45">
        <f t="shared" si="17"/>
        <v>-3.4011331311116071</v>
      </c>
      <c r="S80" s="45">
        <f t="shared" si="17"/>
        <v>-1.9441116159244791</v>
      </c>
      <c r="T80" s="45">
        <f t="shared" si="17"/>
        <v>0.19875322218990424</v>
      </c>
      <c r="U80" s="45">
        <f t="shared" si="17"/>
        <v>0.87431431293426021</v>
      </c>
      <c r="V80" s="26"/>
      <c r="W80" s="26"/>
      <c r="X80" s="26"/>
    </row>
    <row r="81" spans="1:24">
      <c r="A81" s="26"/>
      <c r="B81" s="86" t="s">
        <v>23</v>
      </c>
      <c r="C81" s="87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82" t="s">
        <v>37</v>
      </c>
      <c r="C82" s="83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82" t="s">
        <v>42</v>
      </c>
      <c r="C83" s="83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82" t="s">
        <v>42</v>
      </c>
      <c r="C84" s="83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82" t="s">
        <v>38</v>
      </c>
      <c r="C85" s="83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82" t="s">
        <v>38</v>
      </c>
      <c r="C86" s="83"/>
      <c r="D86" s="4">
        <f t="shared" si="31"/>
        <v>-8</v>
      </c>
      <c r="E86" s="75">
        <v>1</v>
      </c>
      <c r="F86" s="11">
        <f t="shared" si="18"/>
        <v>256</v>
      </c>
      <c r="G86" s="8">
        <f t="shared" si="19"/>
        <v>3.5842293906810036E-3</v>
      </c>
      <c r="H86" s="8">
        <f t="shared" si="20"/>
        <v>0.35842293906810035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82" t="s">
        <v>41</v>
      </c>
      <c r="C87" s="83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1.4336917562724014E-2</v>
      </c>
      <c r="H87" s="8">
        <f t="shared" si="20"/>
        <v>1.4336917562724014</v>
      </c>
      <c r="I87" s="8">
        <f t="shared" si="21"/>
        <v>99.64157706093188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82" t="s">
        <v>41</v>
      </c>
      <c r="C88" s="83"/>
      <c r="D88" s="4">
        <f t="shared" si="31"/>
        <v>-7</v>
      </c>
      <c r="E88" s="75">
        <v>20</v>
      </c>
      <c r="F88" s="11">
        <f t="shared" si="18"/>
        <v>128</v>
      </c>
      <c r="G88" s="8">
        <f t="shared" si="19"/>
        <v>7.1684587813620068E-2</v>
      </c>
      <c r="H88" s="8">
        <f t="shared" si="20"/>
        <v>7.1684587813620064</v>
      </c>
      <c r="I88" s="8">
        <f t="shared" si="21"/>
        <v>98.207885304659484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82" t="s">
        <v>39</v>
      </c>
      <c r="C89" s="83"/>
      <c r="D89" s="4">
        <f t="shared" si="31"/>
        <v>-6.5</v>
      </c>
      <c r="E89" s="75">
        <v>32</v>
      </c>
      <c r="F89" s="3">
        <f t="shared" si="18"/>
        <v>90.509667991878061</v>
      </c>
      <c r="G89" s="8">
        <f t="shared" si="19"/>
        <v>0.11469534050179211</v>
      </c>
      <c r="H89" s="8">
        <f t="shared" si="20"/>
        <v>11.469534050179211</v>
      </c>
      <c r="I89" s="8">
        <f t="shared" si="21"/>
        <v>91.039426523297479</v>
      </c>
      <c r="J89" s="28"/>
      <c r="K89" s="26"/>
      <c r="L89" s="26"/>
      <c r="M89" s="46">
        <f t="shared" si="22"/>
        <v>-6.9546875000000004</v>
      </c>
      <c r="N89" s="46">
        <f t="shared" si="23"/>
        <v>-6.6931250000000002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82" t="s">
        <v>40</v>
      </c>
      <c r="C90" s="83"/>
      <c r="D90" s="4">
        <f t="shared" si="31"/>
        <v>-6</v>
      </c>
      <c r="E90" s="75">
        <v>41</v>
      </c>
      <c r="F90" s="11">
        <f t="shared" si="18"/>
        <v>64</v>
      </c>
      <c r="G90" s="8">
        <f t="shared" si="19"/>
        <v>0.14695340501792115</v>
      </c>
      <c r="H90" s="8">
        <f t="shared" si="20"/>
        <v>14.695340501792115</v>
      </c>
      <c r="I90" s="8">
        <f t="shared" si="21"/>
        <v>79.569892473118273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-6.3445121951219514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82" t="s">
        <v>47</v>
      </c>
      <c r="C91" s="83"/>
      <c r="D91" s="4">
        <f t="shared" si="31"/>
        <v>-5.5</v>
      </c>
      <c r="E91" s="75">
        <v>49</v>
      </c>
      <c r="F91" s="10">
        <f t="shared" si="18"/>
        <v>45.254833995939045</v>
      </c>
      <c r="G91" s="8">
        <f t="shared" si="19"/>
        <v>0.17562724014336917</v>
      </c>
      <c r="H91" s="8">
        <f t="shared" si="20"/>
        <v>17.562724014336915</v>
      </c>
      <c r="I91" s="8">
        <f t="shared" si="21"/>
        <v>64.874551971326156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-5.5765306122448983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82" t="s">
        <v>47</v>
      </c>
      <c r="C92" s="83"/>
      <c r="D92" s="4">
        <f t="shared" si="31"/>
        <v>-5</v>
      </c>
      <c r="E92" s="75">
        <v>45</v>
      </c>
      <c r="F92" s="11">
        <f t="shared" si="18"/>
        <v>32</v>
      </c>
      <c r="G92" s="8">
        <f t="shared" si="19"/>
        <v>0.16129032258064516</v>
      </c>
      <c r="H92" s="8">
        <f t="shared" si="20"/>
        <v>16.129032258064516</v>
      </c>
      <c r="I92" s="8">
        <f t="shared" si="21"/>
        <v>47.311827956989248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>
        <f t="shared" si="26"/>
        <v>-5.2733333333333334</v>
      </c>
      <c r="R92" s="46">
        <f t="shared" si="27"/>
        <v>-5.1183333333333332</v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82" t="s">
        <v>17</v>
      </c>
      <c r="C93" s="83"/>
      <c r="D93" s="4">
        <f t="shared" si="31"/>
        <v>-4.5</v>
      </c>
      <c r="E93" s="75">
        <v>34</v>
      </c>
      <c r="F93" s="3">
        <f t="shared" si="18"/>
        <v>22.627416997969519</v>
      </c>
      <c r="G93" s="8">
        <f t="shared" si="19"/>
        <v>0.12186379928315412</v>
      </c>
      <c r="H93" s="8">
        <f t="shared" si="20"/>
        <v>12.186379928315413</v>
      </c>
      <c r="I93" s="8">
        <f t="shared" si="21"/>
        <v>31.182795698924728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>
        <f t="shared" si="28"/>
        <v>-4.7463235294117645</v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82" t="s">
        <v>17</v>
      </c>
      <c r="C94" s="83"/>
      <c r="D94" s="4">
        <f t="shared" si="31"/>
        <v>-4</v>
      </c>
      <c r="E94" s="75">
        <v>17</v>
      </c>
      <c r="F94" s="11">
        <f t="shared" si="18"/>
        <v>16</v>
      </c>
      <c r="G94" s="8">
        <f t="shared" si="19"/>
        <v>6.093189964157706E-2</v>
      </c>
      <c r="H94" s="8">
        <f t="shared" si="20"/>
        <v>6.0931899641577063</v>
      </c>
      <c r="I94" s="8">
        <f t="shared" si="21"/>
        <v>18.996415770609318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>
        <f t="shared" si="29"/>
        <v>-4.2541176470588233</v>
      </c>
      <c r="U94" s="46" t="str">
        <f t="shared" si="30"/>
        <v/>
      </c>
      <c r="V94" s="26"/>
      <c r="W94" s="26"/>
      <c r="X94" s="26"/>
    </row>
    <row r="95" spans="1:24">
      <c r="A95" s="26"/>
      <c r="B95" s="82" t="s">
        <v>43</v>
      </c>
      <c r="C95" s="83"/>
      <c r="D95" s="4">
        <f t="shared" si="31"/>
        <v>-3.5</v>
      </c>
      <c r="E95" s="75">
        <v>13</v>
      </c>
      <c r="F95" s="3">
        <f t="shared" si="18"/>
        <v>11.313708498984759</v>
      </c>
      <c r="G95" s="8">
        <f t="shared" si="19"/>
        <v>4.6594982078853049E-2</v>
      </c>
      <c r="H95" s="8">
        <f t="shared" si="20"/>
        <v>4.6594982078853047</v>
      </c>
      <c r="I95" s="8">
        <f t="shared" si="21"/>
        <v>12.903225806451612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>
        <f t="shared" si="30"/>
        <v>-3.6884615384615387</v>
      </c>
      <c r="V95" s="26"/>
      <c r="W95" s="26"/>
      <c r="X95" s="26"/>
    </row>
    <row r="96" spans="1:24">
      <c r="A96" s="26"/>
      <c r="B96" s="82" t="s">
        <v>43</v>
      </c>
      <c r="C96" s="83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2.8673835125448029E-2</v>
      </c>
      <c r="H96" s="8">
        <f t="shared" si="20"/>
        <v>2.8673835125448028</v>
      </c>
      <c r="I96" s="8">
        <f t="shared" si="21"/>
        <v>8.2437275985663074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82" t="s">
        <v>16</v>
      </c>
      <c r="C97" s="83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1.4336917562724014E-2</v>
      </c>
      <c r="H97" s="8">
        <f t="shared" si="20"/>
        <v>1.4336917562724014</v>
      </c>
      <c r="I97" s="8">
        <f t="shared" si="21"/>
        <v>5.376344086021505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82" t="s">
        <v>16</v>
      </c>
      <c r="C98" s="83"/>
      <c r="D98" s="4">
        <f t="shared" si="31"/>
        <v>-2</v>
      </c>
      <c r="E98" s="75">
        <v>5</v>
      </c>
      <c r="F98" s="11">
        <f t="shared" si="18"/>
        <v>4</v>
      </c>
      <c r="G98" s="8">
        <f t="shared" si="19"/>
        <v>1.7921146953405017E-2</v>
      </c>
      <c r="H98" s="8">
        <f t="shared" si="20"/>
        <v>1.7921146953405016</v>
      </c>
      <c r="I98" s="8">
        <f t="shared" si="21"/>
        <v>3.9426523297491034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82" t="s">
        <v>46</v>
      </c>
      <c r="C99" s="83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3.5842293906810036E-3</v>
      </c>
      <c r="H99" s="8">
        <f t="shared" si="20"/>
        <v>0.35842293906810035</v>
      </c>
      <c r="I99" s="8">
        <f t="shared" si="21"/>
        <v>2.150537634408602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82" t="s">
        <v>46</v>
      </c>
      <c r="C100" s="83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1.7921146953405018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82" t="s">
        <v>45</v>
      </c>
      <c r="C101" s="83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1.7921146953405018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82" t="s">
        <v>45</v>
      </c>
      <c r="C102" s="83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1.7921146953405018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82" t="s">
        <v>18</v>
      </c>
      <c r="C103" s="83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1.7921146953405018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82" t="s">
        <v>18</v>
      </c>
      <c r="C104" s="83"/>
      <c r="D104" s="4">
        <f t="shared" si="31"/>
        <v>1</v>
      </c>
      <c r="E104" s="75">
        <v>3</v>
      </c>
      <c r="F104" s="3">
        <f t="shared" si="18"/>
        <v>0.5</v>
      </c>
      <c r="G104" s="8">
        <f t="shared" si="19"/>
        <v>1.0752688172043012E-2</v>
      </c>
      <c r="H104" s="8">
        <f t="shared" si="20"/>
        <v>1.0752688172043012</v>
      </c>
      <c r="I104" s="8">
        <f t="shared" si="21"/>
        <v>1.7921146953405018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82" t="s">
        <v>44</v>
      </c>
      <c r="C105" s="83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0.71684587813620071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82" t="s">
        <v>44</v>
      </c>
      <c r="C106" s="83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0.71684587813620071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82" t="s">
        <v>19</v>
      </c>
      <c r="C107" s="83"/>
      <c r="D107" s="4">
        <f t="shared" si="31"/>
        <v>2.5</v>
      </c>
      <c r="E107" s="75">
        <v>1</v>
      </c>
      <c r="F107" s="13">
        <f t="shared" si="18"/>
        <v>0.17677669529663687</v>
      </c>
      <c r="G107" s="8">
        <f t="shared" si="19"/>
        <v>3.5842293906810036E-3</v>
      </c>
      <c r="H107" s="8">
        <f t="shared" si="20"/>
        <v>0.35842293906810035</v>
      </c>
      <c r="I107" s="8">
        <f t="shared" si="21"/>
        <v>0.71684587813620071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82" t="s">
        <v>19</v>
      </c>
      <c r="C108" s="83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0.35842293906810035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82" t="s">
        <v>48</v>
      </c>
      <c r="C109" s="83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0.35842293906810035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82" t="s">
        <v>48</v>
      </c>
      <c r="C110" s="83"/>
      <c r="D110" s="4">
        <f t="shared" si="31"/>
        <v>4</v>
      </c>
      <c r="E110" s="75">
        <v>1</v>
      </c>
      <c r="F110" s="13">
        <f t="shared" si="18"/>
        <v>6.25E-2</v>
      </c>
      <c r="G110" s="8">
        <f t="shared" si="19"/>
        <v>3.5842293906810036E-3</v>
      </c>
      <c r="H110" s="8">
        <f t="shared" si="20"/>
        <v>0.35842293906810035</v>
      </c>
      <c r="I110" s="8">
        <f t="shared" si="21"/>
        <v>0.35842293906810035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82" t="s">
        <v>20</v>
      </c>
      <c r="C111" s="83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82" t="s">
        <v>20</v>
      </c>
      <c r="C112" s="83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82" t="s">
        <v>49</v>
      </c>
      <c r="C113" s="83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82" t="s">
        <v>50</v>
      </c>
      <c r="C114" s="83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82" t="s">
        <v>21</v>
      </c>
      <c r="C115" s="83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82" t="s">
        <v>21</v>
      </c>
      <c r="C116" s="83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82" t="s">
        <v>51</v>
      </c>
      <c r="C117" s="83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82" t="s">
        <v>51</v>
      </c>
      <c r="C118" s="83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82" t="s">
        <v>22</v>
      </c>
      <c r="C119" s="83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82" t="s">
        <v>22</v>
      </c>
      <c r="C120" s="83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82" t="s">
        <v>52</v>
      </c>
      <c r="C121" s="83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82" t="s">
        <v>52</v>
      </c>
      <c r="C122" s="83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279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-6.9546875000000004</v>
      </c>
      <c r="N123" s="45">
        <f t="shared" ref="N123:U123" si="32">SUM(N82:N122)</f>
        <v>-6.6931250000000002</v>
      </c>
      <c r="O123" s="45">
        <f t="shared" si="32"/>
        <v>-6.3445121951219514</v>
      </c>
      <c r="P123" s="45">
        <f t="shared" si="32"/>
        <v>-5.5765306122448983</v>
      </c>
      <c r="Q123" s="45">
        <f t="shared" si="32"/>
        <v>-5.2733333333333334</v>
      </c>
      <c r="R123" s="45">
        <f t="shared" si="32"/>
        <v>-5.1183333333333332</v>
      </c>
      <c r="S123" s="45">
        <f t="shared" si="32"/>
        <v>-4.7463235294117645</v>
      </c>
      <c r="T123" s="45">
        <f t="shared" si="32"/>
        <v>-4.2541176470588233</v>
      </c>
      <c r="U123" s="45">
        <f t="shared" si="32"/>
        <v>-3.6884615384615387</v>
      </c>
      <c r="V123" s="26"/>
      <c r="W123" s="26"/>
      <c r="X123" s="26"/>
    </row>
    <row r="124" spans="1:24">
      <c r="A124" s="26"/>
      <c r="B124" s="84" t="s">
        <v>23</v>
      </c>
      <c r="C124" s="85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82" t="s">
        <v>37</v>
      </c>
      <c r="C125" s="83"/>
      <c r="D125" s="7">
        <v>-10</v>
      </c>
      <c r="E125" s="75">
        <v>0</v>
      </c>
      <c r="F125" s="11">
        <f t="shared" ref="F125:F165" si="33">2^(-D125)</f>
        <v>1024</v>
      </c>
      <c r="G125" s="8">
        <f t="shared" ref="G125:G165" si="34">E125/$E$14</f>
        <v>0</v>
      </c>
      <c r="H125" s="8">
        <f t="shared" ref="H125:H165" si="35">G125*100</f>
        <v>0</v>
      </c>
      <c r="I125" s="8">
        <f>I126+H125</f>
        <v>99.999999999999986</v>
      </c>
      <c r="J125" s="27"/>
      <c r="K125" s="26"/>
      <c r="L125" s="26"/>
      <c r="M125" s="46" t="str">
        <f>IF(AND(I125&gt;=90,I126&lt;90),D125-0.5-(I125-90)*(-0.5/(I125-I126)),"")</f>
        <v/>
      </c>
      <c r="N125" s="46" t="str">
        <f>IF(AND(I125&gt;=84,I126&lt;84),D125-0.5-(I125-84)*(-0.5/(I125-I126)),"")</f>
        <v/>
      </c>
      <c r="O125" s="46" t="str">
        <f>IF(AND(I125&gt;=75,I126&lt;75),D125-0.5-(I125-75)*(-0.5/(I125-I126)),"")</f>
        <v/>
      </c>
      <c r="P125" s="46" t="str">
        <f>IF(AND(I125&gt;=50,I126&lt;50),D125-0.5-(I125-50)*(-0.5/(I125-I126)),"")</f>
        <v/>
      </c>
      <c r="Q125" s="46" t="str">
        <f>IF(AND(I125&gt;=40,I126&lt;40),D125-0.5-(I125-40)*(-0.5/(I125-I126)),"")</f>
        <v/>
      </c>
      <c r="R125" s="46" t="str">
        <f>IF(AND(I125&gt;=35,I126&lt;35),D125-0.5-(I125-35)*(-0.5/(I125-I126)),"")</f>
        <v/>
      </c>
      <c r="S125" s="46" t="str">
        <f>IF(AND(I125&gt;=25,I126&lt;25),D125-0.5-(I125-25)*(-0.5/(I125-I126)),"")</f>
        <v/>
      </c>
      <c r="T125" s="46" t="str">
        <f>IF(AND(I125&gt;=16,I126&lt;16),D125-0.5-(I125-16)*(-0.5/(I125-I126)),"")</f>
        <v/>
      </c>
      <c r="U125" s="46" t="str">
        <f>IF(AND(I125&gt;=10,I126&lt;10),D125-0.5-(I125-10)*(-0.5/(I125-I126)),"")</f>
        <v/>
      </c>
      <c r="V125" s="26"/>
      <c r="W125" s="26"/>
      <c r="X125" s="26"/>
    </row>
    <row r="126" spans="1:24">
      <c r="A126" s="26"/>
      <c r="B126" s="82" t="s">
        <v>42</v>
      </c>
      <c r="C126" s="83"/>
      <c r="D126" s="2">
        <v>-9.5</v>
      </c>
      <c r="E126" s="76">
        <v>0</v>
      </c>
      <c r="F126" s="3">
        <f t="shared" si="33"/>
        <v>724.0773439350246</v>
      </c>
      <c r="G126" s="8">
        <f t="shared" si="34"/>
        <v>0</v>
      </c>
      <c r="H126" s="8">
        <f t="shared" si="35"/>
        <v>0</v>
      </c>
      <c r="I126" s="8">
        <f t="shared" ref="I126:I164" si="36">I127+H126</f>
        <v>99.999999999999986</v>
      </c>
      <c r="J126" s="27"/>
      <c r="K126" s="26"/>
      <c r="L126" s="26"/>
      <c r="M126" s="46" t="str">
        <f t="shared" ref="M126:M165" si="37">IF(AND(I126&gt;=90,I127&lt;90),D126-0.5-(I126-90)*(-0.5/(I126-I127)),"")</f>
        <v/>
      </c>
      <c r="N126" s="46" t="str">
        <f t="shared" ref="N126:N165" si="38">IF(AND(I126&gt;=84,I127&lt;84),D126-0.5-(I126-84)*(-0.5/(I126-I127)),"")</f>
        <v/>
      </c>
      <c r="O126" s="46" t="str">
        <f t="shared" ref="O126:O165" si="39">IF(AND(I126&gt;=75,I127&lt;75),D126-0.5-(I126-75)*(-0.5/(I126-I127)),"")</f>
        <v/>
      </c>
      <c r="P126" s="46" t="str">
        <f t="shared" ref="P126:P165" si="40">IF(AND(I126&gt;=50,I127&lt;50),D126-0.5-(I126-50)*(-0.5/(I126-I127)),"")</f>
        <v/>
      </c>
      <c r="Q126" s="46" t="str">
        <f t="shared" ref="Q126:Q165" si="41">IF(AND(I126&gt;=40,I127&lt;40),D126-0.5-(I126-40)*(-0.5/(I126-I127)),"")</f>
        <v/>
      </c>
      <c r="R126" s="46" t="str">
        <f t="shared" ref="R126:R165" si="42">IF(AND(I126&gt;=35,I127&lt;35),D126-0.5-(I126-35)*(-0.5/(I126-I127)),"")</f>
        <v/>
      </c>
      <c r="S126" s="46" t="str">
        <f t="shared" ref="S126:S165" si="43">IF(AND(I126&gt;=25,I127&lt;25),D126-0.5-(I126-25)*(-0.5/(I126-I127)),"")</f>
        <v/>
      </c>
      <c r="T126" s="46" t="str">
        <f t="shared" ref="T126:T165" si="44">IF(AND(I126&gt;=16,I127&lt;16),D126-0.5-(I126-16)*(-0.5/(I126-I127)),"")</f>
        <v/>
      </c>
      <c r="U126" s="46" t="str">
        <f t="shared" ref="U126:U165" si="45">IF(AND(I126&gt;=10,I127&lt;10),D126-0.5-(I126-10)*(-0.5/(I126-I127)),"")</f>
        <v/>
      </c>
      <c r="V126" s="26"/>
      <c r="W126" s="26"/>
      <c r="X126" s="26"/>
    </row>
    <row r="127" spans="1:24">
      <c r="A127" s="26"/>
      <c r="B127" s="82" t="s">
        <v>42</v>
      </c>
      <c r="C127" s="83"/>
      <c r="D127" s="4">
        <v>-9</v>
      </c>
      <c r="E127" s="76">
        <v>0</v>
      </c>
      <c r="F127" s="11">
        <f t="shared" si="33"/>
        <v>512</v>
      </c>
      <c r="G127" s="8">
        <f t="shared" si="34"/>
        <v>0</v>
      </c>
      <c r="H127" s="8">
        <f t="shared" si="35"/>
        <v>0</v>
      </c>
      <c r="I127" s="8">
        <f t="shared" si="36"/>
        <v>99.999999999999986</v>
      </c>
      <c r="J127" s="27"/>
      <c r="K127" s="26"/>
      <c r="L127" s="26"/>
      <c r="M127" s="46" t="str">
        <f t="shared" si="37"/>
        <v/>
      </c>
      <c r="N127" s="46" t="str">
        <f t="shared" si="38"/>
        <v/>
      </c>
      <c r="O127" s="46" t="str">
        <f t="shared" si="39"/>
        <v/>
      </c>
      <c r="P127" s="46" t="str">
        <f t="shared" si="40"/>
        <v/>
      </c>
      <c r="Q127" s="46" t="str">
        <f t="shared" si="41"/>
        <v/>
      </c>
      <c r="R127" s="46" t="str">
        <f t="shared" si="42"/>
        <v/>
      </c>
      <c r="S127" s="46" t="str">
        <f t="shared" si="43"/>
        <v/>
      </c>
      <c r="T127" s="46" t="str">
        <f t="shared" si="44"/>
        <v/>
      </c>
      <c r="U127" s="46" t="str">
        <f t="shared" si="45"/>
        <v/>
      </c>
      <c r="V127" s="26"/>
      <c r="W127" s="26"/>
      <c r="X127" s="26"/>
    </row>
    <row r="128" spans="1:24">
      <c r="A128" s="26"/>
      <c r="B128" s="82" t="s">
        <v>38</v>
      </c>
      <c r="C128" s="83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>
        <f t="shared" si="34"/>
        <v>0</v>
      </c>
      <c r="H128" s="8">
        <f t="shared" si="35"/>
        <v>0</v>
      </c>
      <c r="I128" s="8">
        <f t="shared" si="36"/>
        <v>99.999999999999986</v>
      </c>
      <c r="J128" s="27"/>
      <c r="K128" s="26"/>
      <c r="L128" s="26"/>
      <c r="M128" s="46" t="str">
        <f t="shared" si="37"/>
        <v/>
      </c>
      <c r="N128" s="46" t="str">
        <f t="shared" si="38"/>
        <v/>
      </c>
      <c r="O128" s="46" t="str">
        <f t="shared" si="39"/>
        <v/>
      </c>
      <c r="P128" s="46" t="str">
        <f t="shared" si="40"/>
        <v/>
      </c>
      <c r="Q128" s="46" t="str">
        <f t="shared" si="41"/>
        <v/>
      </c>
      <c r="R128" s="46" t="str">
        <f t="shared" si="42"/>
        <v/>
      </c>
      <c r="S128" s="46" t="str">
        <f t="shared" si="43"/>
        <v/>
      </c>
      <c r="T128" s="46" t="str">
        <f t="shared" si="44"/>
        <v/>
      </c>
      <c r="U128" s="46" t="str">
        <f t="shared" si="45"/>
        <v/>
      </c>
      <c r="V128" s="26"/>
      <c r="W128" s="26"/>
      <c r="X128" s="26"/>
    </row>
    <row r="129" spans="1:24">
      <c r="A129" s="26"/>
      <c r="B129" s="82" t="s">
        <v>38</v>
      </c>
      <c r="C129" s="83"/>
      <c r="D129" s="4">
        <f t="shared" si="46"/>
        <v>-8</v>
      </c>
      <c r="E129" s="76">
        <v>0</v>
      </c>
      <c r="F129" s="11">
        <f t="shared" si="33"/>
        <v>256</v>
      </c>
      <c r="G129" s="8">
        <f t="shared" si="34"/>
        <v>0</v>
      </c>
      <c r="H129" s="8">
        <f t="shared" si="35"/>
        <v>0</v>
      </c>
      <c r="I129" s="8">
        <f t="shared" si="36"/>
        <v>99.999999999999986</v>
      </c>
      <c r="J129" s="27"/>
      <c r="K129" s="26"/>
      <c r="L129" s="26"/>
      <c r="M129" s="46" t="str">
        <f t="shared" si="37"/>
        <v/>
      </c>
      <c r="N129" s="46" t="str">
        <f t="shared" si="38"/>
        <v/>
      </c>
      <c r="O129" s="46" t="str">
        <f t="shared" si="39"/>
        <v/>
      </c>
      <c r="P129" s="46" t="str">
        <f t="shared" si="40"/>
        <v/>
      </c>
      <c r="Q129" s="46" t="str">
        <f t="shared" si="41"/>
        <v/>
      </c>
      <c r="R129" s="46" t="str">
        <f t="shared" si="42"/>
        <v/>
      </c>
      <c r="S129" s="46" t="str">
        <f t="shared" si="43"/>
        <v/>
      </c>
      <c r="T129" s="46" t="str">
        <f t="shared" si="44"/>
        <v/>
      </c>
      <c r="U129" s="46" t="str">
        <f t="shared" si="45"/>
        <v/>
      </c>
      <c r="V129" s="26"/>
      <c r="W129" s="26"/>
      <c r="X129" s="26"/>
    </row>
    <row r="130" spans="1:24">
      <c r="A130" s="26"/>
      <c r="B130" s="82" t="s">
        <v>41</v>
      </c>
      <c r="C130" s="83"/>
      <c r="D130" s="4">
        <f t="shared" si="46"/>
        <v>-7.5</v>
      </c>
      <c r="E130" s="76">
        <v>0</v>
      </c>
      <c r="F130" s="11">
        <f t="shared" si="33"/>
        <v>181.01933598375612</v>
      </c>
      <c r="G130" s="8">
        <f t="shared" si="34"/>
        <v>0</v>
      </c>
      <c r="H130" s="8">
        <f t="shared" si="35"/>
        <v>0</v>
      </c>
      <c r="I130" s="8">
        <f t="shared" si="36"/>
        <v>99.999999999999986</v>
      </c>
      <c r="J130" s="27"/>
      <c r="K130" s="26"/>
      <c r="L130" s="26"/>
      <c r="M130" s="46" t="str">
        <f t="shared" si="37"/>
        <v/>
      </c>
      <c r="N130" s="46" t="str">
        <f t="shared" si="38"/>
        <v/>
      </c>
      <c r="O130" s="46" t="str">
        <f t="shared" si="39"/>
        <v/>
      </c>
      <c r="P130" s="46" t="str">
        <f t="shared" si="40"/>
        <v/>
      </c>
      <c r="Q130" s="46" t="str">
        <f t="shared" si="41"/>
        <v/>
      </c>
      <c r="R130" s="46" t="str">
        <f t="shared" si="42"/>
        <v/>
      </c>
      <c r="S130" s="46" t="str">
        <f t="shared" si="43"/>
        <v/>
      </c>
      <c r="T130" s="46" t="str">
        <f t="shared" si="44"/>
        <v/>
      </c>
      <c r="U130" s="46" t="str">
        <f t="shared" si="45"/>
        <v/>
      </c>
      <c r="V130" s="26"/>
      <c r="W130" s="26"/>
      <c r="X130" s="26"/>
    </row>
    <row r="131" spans="1:24">
      <c r="A131" s="26"/>
      <c r="B131" s="82" t="s">
        <v>41</v>
      </c>
      <c r="C131" s="83"/>
      <c r="D131" s="4">
        <f t="shared" si="46"/>
        <v>-7</v>
      </c>
      <c r="E131" s="76">
        <v>0</v>
      </c>
      <c r="F131" s="11">
        <f t="shared" si="33"/>
        <v>128</v>
      </c>
      <c r="G131" s="8">
        <f t="shared" si="34"/>
        <v>0</v>
      </c>
      <c r="H131" s="8">
        <f t="shared" si="35"/>
        <v>0</v>
      </c>
      <c r="I131" s="8">
        <f t="shared" si="36"/>
        <v>99.999999999999986</v>
      </c>
      <c r="J131" s="27"/>
      <c r="K131" s="26"/>
      <c r="L131" s="26"/>
      <c r="M131" s="46" t="str">
        <f t="shared" si="37"/>
        <v/>
      </c>
      <c r="N131" s="46" t="str">
        <f t="shared" si="38"/>
        <v/>
      </c>
      <c r="O131" s="46" t="str">
        <f t="shared" si="39"/>
        <v/>
      </c>
      <c r="P131" s="46" t="str">
        <f t="shared" si="40"/>
        <v/>
      </c>
      <c r="Q131" s="46" t="str">
        <f t="shared" si="41"/>
        <v/>
      </c>
      <c r="R131" s="46" t="str">
        <f t="shared" si="42"/>
        <v/>
      </c>
      <c r="S131" s="46" t="str">
        <f t="shared" si="43"/>
        <v/>
      </c>
      <c r="T131" s="46" t="str">
        <f t="shared" si="44"/>
        <v/>
      </c>
      <c r="U131" s="46" t="str">
        <f t="shared" si="45"/>
        <v/>
      </c>
      <c r="V131" s="26"/>
      <c r="W131" s="26"/>
      <c r="X131" s="26"/>
    </row>
    <row r="132" spans="1:24">
      <c r="A132" s="26"/>
      <c r="B132" s="82" t="s">
        <v>39</v>
      </c>
      <c r="C132" s="83"/>
      <c r="D132" s="4">
        <f t="shared" si="46"/>
        <v>-6.5</v>
      </c>
      <c r="E132" s="76">
        <v>0</v>
      </c>
      <c r="F132" s="3">
        <f t="shared" si="33"/>
        <v>90.509667991878061</v>
      </c>
      <c r="G132" s="8">
        <f t="shared" si="34"/>
        <v>0</v>
      </c>
      <c r="H132" s="8">
        <f t="shared" si="35"/>
        <v>0</v>
      </c>
      <c r="I132" s="8">
        <f t="shared" si="36"/>
        <v>99.999999999999986</v>
      </c>
      <c r="J132" s="28"/>
      <c r="K132" s="26"/>
      <c r="L132" s="26"/>
      <c r="M132" s="46" t="str">
        <f t="shared" si="37"/>
        <v/>
      </c>
      <c r="N132" s="46" t="str">
        <f t="shared" si="38"/>
        <v/>
      </c>
      <c r="O132" s="46" t="str">
        <f t="shared" si="39"/>
        <v/>
      </c>
      <c r="P132" s="46" t="str">
        <f t="shared" si="40"/>
        <v/>
      </c>
      <c r="Q132" s="46" t="str">
        <f t="shared" si="41"/>
        <v/>
      </c>
      <c r="R132" s="46" t="str">
        <f t="shared" si="42"/>
        <v/>
      </c>
      <c r="S132" s="46" t="str">
        <f t="shared" si="43"/>
        <v/>
      </c>
      <c r="T132" s="46" t="str">
        <f t="shared" si="44"/>
        <v/>
      </c>
      <c r="U132" s="46" t="str">
        <f t="shared" si="45"/>
        <v/>
      </c>
      <c r="V132" s="26"/>
      <c r="W132" s="26"/>
      <c r="X132" s="26"/>
    </row>
    <row r="133" spans="1:24">
      <c r="A133" s="26"/>
      <c r="B133" s="82" t="s">
        <v>40</v>
      </c>
      <c r="C133" s="83"/>
      <c r="D133" s="4">
        <f t="shared" si="46"/>
        <v>-6</v>
      </c>
      <c r="E133" s="76">
        <v>850</v>
      </c>
      <c r="F133" s="11">
        <f t="shared" si="33"/>
        <v>64</v>
      </c>
      <c r="G133" s="8">
        <f t="shared" si="34"/>
        <v>7.7253764984958236E-3</v>
      </c>
      <c r="H133" s="8">
        <f t="shared" si="35"/>
        <v>0.7725376498495824</v>
      </c>
      <c r="I133" s="8">
        <f t="shared" si="36"/>
        <v>99.999999999999986</v>
      </c>
      <c r="J133" s="28"/>
      <c r="K133" s="26"/>
      <c r="L133" s="26"/>
      <c r="M133" s="46" t="str">
        <f t="shared" si="37"/>
        <v/>
      </c>
      <c r="N133" s="46" t="str">
        <f t="shared" si="38"/>
        <v/>
      </c>
      <c r="O133" s="46" t="str">
        <f t="shared" si="39"/>
        <v/>
      </c>
      <c r="P133" s="46" t="str">
        <f t="shared" si="40"/>
        <v/>
      </c>
      <c r="Q133" s="46" t="str">
        <f t="shared" si="41"/>
        <v/>
      </c>
      <c r="R133" s="46" t="str">
        <f t="shared" si="42"/>
        <v/>
      </c>
      <c r="S133" s="46" t="str">
        <f t="shared" si="43"/>
        <v/>
      </c>
      <c r="T133" s="46" t="str">
        <f t="shared" si="44"/>
        <v/>
      </c>
      <c r="U133" s="46" t="str">
        <f t="shared" si="45"/>
        <v/>
      </c>
      <c r="V133" s="26"/>
      <c r="W133" s="26"/>
      <c r="X133" s="26"/>
    </row>
    <row r="134" spans="1:24">
      <c r="A134" s="26"/>
      <c r="B134" s="82" t="s">
        <v>47</v>
      </c>
      <c r="C134" s="83"/>
      <c r="D134" s="4">
        <f t="shared" si="46"/>
        <v>-5.5</v>
      </c>
      <c r="E134" s="76">
        <v>6450</v>
      </c>
      <c r="F134" s="10">
        <f t="shared" si="33"/>
        <v>45.254833995939045</v>
      </c>
      <c r="G134" s="8">
        <f t="shared" si="34"/>
        <v>5.8621974606233015E-2</v>
      </c>
      <c r="H134" s="8">
        <f t="shared" si="35"/>
        <v>5.8621974606233014</v>
      </c>
      <c r="I134" s="8">
        <f t="shared" si="36"/>
        <v>99.227462350150404</v>
      </c>
      <c r="J134" s="28"/>
      <c r="K134" s="26"/>
      <c r="L134" s="26"/>
      <c r="M134" s="46" t="str">
        <f t="shared" si="37"/>
        <v/>
      </c>
      <c r="N134" s="46" t="str">
        <f t="shared" si="38"/>
        <v/>
      </c>
      <c r="O134" s="46" t="str">
        <f t="shared" si="39"/>
        <v/>
      </c>
      <c r="P134" s="46" t="str">
        <f t="shared" si="40"/>
        <v/>
      </c>
      <c r="Q134" s="46" t="str">
        <f t="shared" si="41"/>
        <v/>
      </c>
      <c r="R134" s="46" t="str">
        <f t="shared" si="42"/>
        <v/>
      </c>
      <c r="S134" s="46" t="str">
        <f t="shared" si="43"/>
        <v/>
      </c>
      <c r="T134" s="46" t="str">
        <f t="shared" si="44"/>
        <v/>
      </c>
      <c r="U134" s="46" t="str">
        <f t="shared" si="45"/>
        <v/>
      </c>
      <c r="V134" s="26"/>
      <c r="W134" s="26"/>
      <c r="X134" s="26"/>
    </row>
    <row r="135" spans="1:24">
      <c r="A135" s="26"/>
      <c r="B135" s="82" t="s">
        <v>47</v>
      </c>
      <c r="C135" s="83"/>
      <c r="D135" s="4">
        <f t="shared" si="46"/>
        <v>-5</v>
      </c>
      <c r="E135" s="76">
        <v>8012</v>
      </c>
      <c r="F135" s="11">
        <f t="shared" si="33"/>
        <v>32</v>
      </c>
      <c r="G135" s="8">
        <f t="shared" si="34"/>
        <v>7.2818490006998277E-2</v>
      </c>
      <c r="H135" s="8">
        <f t="shared" si="35"/>
        <v>7.281849000699828</v>
      </c>
      <c r="I135" s="8">
        <f t="shared" si="36"/>
        <v>93.365264889527097</v>
      </c>
      <c r="J135" s="28"/>
      <c r="K135" s="26"/>
      <c r="L135" s="26"/>
      <c r="M135" s="46">
        <f t="shared" si="37"/>
        <v>-5.2689278582126819</v>
      </c>
      <c r="N135" s="46" t="str">
        <f t="shared" si="38"/>
        <v/>
      </c>
      <c r="O135" s="46" t="str">
        <f t="shared" si="39"/>
        <v/>
      </c>
      <c r="P135" s="46" t="str">
        <f t="shared" si="40"/>
        <v/>
      </c>
      <c r="Q135" s="46" t="str">
        <f t="shared" si="41"/>
        <v/>
      </c>
      <c r="R135" s="46" t="str">
        <f t="shared" si="42"/>
        <v/>
      </c>
      <c r="S135" s="46" t="str">
        <f t="shared" si="43"/>
        <v/>
      </c>
      <c r="T135" s="46" t="str">
        <f t="shared" si="44"/>
        <v/>
      </c>
      <c r="U135" s="46" t="str">
        <f t="shared" si="45"/>
        <v/>
      </c>
      <c r="V135" s="26"/>
      <c r="W135" s="26"/>
      <c r="X135" s="26"/>
    </row>
    <row r="136" spans="1:24">
      <c r="A136" s="26"/>
      <c r="B136" s="82" t="s">
        <v>17</v>
      </c>
      <c r="C136" s="83"/>
      <c r="D136" s="4">
        <f t="shared" si="46"/>
        <v>-4.5</v>
      </c>
      <c r="E136" s="76">
        <v>7391</v>
      </c>
      <c r="F136" s="3">
        <f t="shared" si="33"/>
        <v>22.627416997969519</v>
      </c>
      <c r="G136" s="8">
        <f t="shared" si="34"/>
        <v>6.7174420823979564E-2</v>
      </c>
      <c r="H136" s="8">
        <f t="shared" si="35"/>
        <v>6.7174420823979561</v>
      </c>
      <c r="I136" s="8">
        <f t="shared" si="36"/>
        <v>86.083415888827275</v>
      </c>
      <c r="J136" s="28"/>
      <c r="K136" s="26"/>
      <c r="L136" s="26"/>
      <c r="M136" s="46" t="str">
        <f t="shared" si="37"/>
        <v/>
      </c>
      <c r="N136" s="46">
        <f t="shared" si="38"/>
        <v>-4.8449249086727111</v>
      </c>
      <c r="O136" s="46" t="str">
        <f t="shared" si="39"/>
        <v/>
      </c>
      <c r="P136" s="46" t="str">
        <f t="shared" si="40"/>
        <v/>
      </c>
      <c r="Q136" s="46" t="str">
        <f t="shared" si="41"/>
        <v/>
      </c>
      <c r="R136" s="46" t="str">
        <f t="shared" si="42"/>
        <v/>
      </c>
      <c r="S136" s="46" t="str">
        <f t="shared" si="43"/>
        <v/>
      </c>
      <c r="T136" s="46" t="str">
        <f t="shared" si="44"/>
        <v/>
      </c>
      <c r="U136" s="46" t="str">
        <f t="shared" si="45"/>
        <v/>
      </c>
      <c r="V136" s="26"/>
      <c r="W136" s="26"/>
      <c r="X136" s="26"/>
    </row>
    <row r="137" spans="1:24">
      <c r="A137" s="26"/>
      <c r="B137" s="82" t="s">
        <v>17</v>
      </c>
      <c r="C137" s="83"/>
      <c r="D137" s="4">
        <f t="shared" si="46"/>
        <v>-4</v>
      </c>
      <c r="E137" s="76">
        <v>8000</v>
      </c>
      <c r="F137" s="11">
        <f t="shared" si="33"/>
        <v>16</v>
      </c>
      <c r="G137" s="8">
        <f t="shared" si="34"/>
        <v>7.2709425868195982E-2</v>
      </c>
      <c r="H137" s="8">
        <f t="shared" si="35"/>
        <v>7.270942586819598</v>
      </c>
      <c r="I137" s="8">
        <f t="shared" si="36"/>
        <v>79.365973806429324</v>
      </c>
      <c r="J137" s="28"/>
      <c r="K137" s="26"/>
      <c r="L137" s="26"/>
      <c r="M137" s="46" t="str">
        <f t="shared" si="37"/>
        <v/>
      </c>
      <c r="N137" s="46" t="str">
        <f t="shared" si="38"/>
        <v/>
      </c>
      <c r="O137" s="46">
        <f t="shared" si="39"/>
        <v>-4.1997656250000004</v>
      </c>
      <c r="P137" s="46" t="str">
        <f t="shared" si="40"/>
        <v/>
      </c>
      <c r="Q137" s="46" t="str">
        <f t="shared" si="41"/>
        <v/>
      </c>
      <c r="R137" s="46" t="str">
        <f t="shared" si="42"/>
        <v/>
      </c>
      <c r="S137" s="46" t="str">
        <f t="shared" si="43"/>
        <v/>
      </c>
      <c r="T137" s="46" t="str">
        <f t="shared" si="44"/>
        <v/>
      </c>
      <c r="U137" s="46" t="str">
        <f t="shared" si="45"/>
        <v/>
      </c>
      <c r="V137" s="26"/>
      <c r="W137" s="26"/>
      <c r="X137" s="26"/>
    </row>
    <row r="138" spans="1:24">
      <c r="A138" s="26"/>
      <c r="B138" s="82" t="s">
        <v>43</v>
      </c>
      <c r="C138" s="83"/>
      <c r="D138" s="4">
        <f t="shared" si="46"/>
        <v>-3.5</v>
      </c>
      <c r="E138" s="76">
        <v>9460</v>
      </c>
      <c r="F138" s="3">
        <f t="shared" si="33"/>
        <v>11.313708498984759</v>
      </c>
      <c r="G138" s="8">
        <f t="shared" si="34"/>
        <v>8.5978896089141763E-2</v>
      </c>
      <c r="H138" s="8">
        <f t="shared" si="35"/>
        <v>8.5978896089141763</v>
      </c>
      <c r="I138" s="8">
        <f t="shared" si="36"/>
        <v>72.095031219609723</v>
      </c>
      <c r="J138" s="28"/>
      <c r="K138" s="26"/>
      <c r="L138" s="26"/>
      <c r="M138" s="46" t="str">
        <f t="shared" si="37"/>
        <v/>
      </c>
      <c r="N138" s="46" t="str">
        <f t="shared" si="38"/>
        <v/>
      </c>
      <c r="O138" s="46" t="str">
        <f t="shared" si="39"/>
        <v/>
      </c>
      <c r="P138" s="46" t="str">
        <f t="shared" si="40"/>
        <v/>
      </c>
      <c r="Q138" s="46" t="str">
        <f t="shared" si="41"/>
        <v/>
      </c>
      <c r="R138" s="46" t="str">
        <f t="shared" si="42"/>
        <v/>
      </c>
      <c r="S138" s="46" t="str">
        <f t="shared" si="43"/>
        <v/>
      </c>
      <c r="T138" s="46" t="str">
        <f t="shared" si="44"/>
        <v/>
      </c>
      <c r="U138" s="46" t="str">
        <f t="shared" si="45"/>
        <v/>
      </c>
      <c r="V138" s="26"/>
      <c r="W138" s="26"/>
      <c r="X138" s="26"/>
    </row>
    <row r="139" spans="1:24">
      <c r="A139" s="26"/>
      <c r="B139" s="82" t="s">
        <v>43</v>
      </c>
      <c r="C139" s="83"/>
      <c r="D139" s="4">
        <f t="shared" si="46"/>
        <v>-3</v>
      </c>
      <c r="E139" s="76">
        <v>6532</v>
      </c>
      <c r="F139" s="11">
        <f t="shared" si="33"/>
        <v>8</v>
      </c>
      <c r="G139" s="8">
        <f t="shared" si="34"/>
        <v>5.9367246221382022E-2</v>
      </c>
      <c r="H139" s="8">
        <f t="shared" si="35"/>
        <v>5.9367246221382022</v>
      </c>
      <c r="I139" s="8">
        <f t="shared" si="36"/>
        <v>63.49714161069555</v>
      </c>
      <c r="J139" s="28"/>
      <c r="K139" s="26"/>
      <c r="L139" s="26"/>
      <c r="M139" s="46" t="str">
        <f t="shared" si="37"/>
        <v/>
      </c>
      <c r="N139" s="46" t="str">
        <f t="shared" si="38"/>
        <v/>
      </c>
      <c r="O139" s="46" t="str">
        <f t="shared" si="39"/>
        <v/>
      </c>
      <c r="P139" s="46" t="str">
        <f t="shared" si="40"/>
        <v/>
      </c>
      <c r="Q139" s="46" t="str">
        <f t="shared" si="41"/>
        <v/>
      </c>
      <c r="R139" s="46" t="str">
        <f t="shared" si="42"/>
        <v/>
      </c>
      <c r="S139" s="46" t="str">
        <f t="shared" si="43"/>
        <v/>
      </c>
      <c r="T139" s="46" t="str">
        <f t="shared" si="44"/>
        <v/>
      </c>
      <c r="U139" s="46" t="str">
        <f t="shared" si="45"/>
        <v/>
      </c>
      <c r="V139" s="26"/>
      <c r="W139" s="26"/>
      <c r="X139" s="26"/>
    </row>
    <row r="140" spans="1:24">
      <c r="A140" s="26"/>
      <c r="B140" s="82" t="s">
        <v>16</v>
      </c>
      <c r="C140" s="83"/>
      <c r="D140" s="4">
        <f t="shared" si="46"/>
        <v>-2.5</v>
      </c>
      <c r="E140" s="76">
        <v>4312</v>
      </c>
      <c r="F140" s="10">
        <f t="shared" si="33"/>
        <v>5.6568542494923806</v>
      </c>
      <c r="G140" s="8">
        <f t="shared" si="34"/>
        <v>3.9190380542957641E-2</v>
      </c>
      <c r="H140" s="8">
        <f t="shared" si="35"/>
        <v>3.9190380542957639</v>
      </c>
      <c r="I140" s="8">
        <f t="shared" si="36"/>
        <v>57.56041698855735</v>
      </c>
      <c r="J140" s="28"/>
      <c r="K140" s="26"/>
      <c r="L140" s="26"/>
      <c r="M140" s="46" t="str">
        <f t="shared" si="37"/>
        <v/>
      </c>
      <c r="N140" s="46" t="str">
        <f t="shared" si="38"/>
        <v/>
      </c>
      <c r="O140" s="46" t="str">
        <f t="shared" si="39"/>
        <v/>
      </c>
      <c r="P140" s="46" t="str">
        <f t="shared" si="40"/>
        <v/>
      </c>
      <c r="Q140" s="46" t="str">
        <f t="shared" si="41"/>
        <v/>
      </c>
      <c r="R140" s="46" t="str">
        <f t="shared" si="42"/>
        <v/>
      </c>
      <c r="S140" s="46" t="str">
        <f t="shared" si="43"/>
        <v/>
      </c>
      <c r="T140" s="46" t="str">
        <f t="shared" si="44"/>
        <v/>
      </c>
      <c r="U140" s="46" t="str">
        <f t="shared" si="45"/>
        <v/>
      </c>
      <c r="V140" s="26"/>
      <c r="W140" s="26"/>
      <c r="X140" s="26"/>
    </row>
    <row r="141" spans="1:24">
      <c r="A141" s="26"/>
      <c r="B141" s="82" t="s">
        <v>16</v>
      </c>
      <c r="C141" s="83"/>
      <c r="D141" s="4">
        <f t="shared" si="46"/>
        <v>-2</v>
      </c>
      <c r="E141" s="76">
        <v>6080</v>
      </c>
      <c r="F141" s="11">
        <f t="shared" si="33"/>
        <v>4</v>
      </c>
      <c r="G141" s="8">
        <f t="shared" si="34"/>
        <v>5.5259163659828948E-2</v>
      </c>
      <c r="H141" s="8">
        <f t="shared" si="35"/>
        <v>5.5259163659828952</v>
      </c>
      <c r="I141" s="8">
        <f t="shared" si="36"/>
        <v>53.641378934261589</v>
      </c>
      <c r="J141" s="28"/>
      <c r="K141" s="26"/>
      <c r="L141" s="26"/>
      <c r="M141" s="46" t="str">
        <f t="shared" si="37"/>
        <v/>
      </c>
      <c r="N141" s="46" t="str">
        <f t="shared" si="38"/>
        <v/>
      </c>
      <c r="O141" s="46" t="str">
        <f t="shared" si="39"/>
        <v/>
      </c>
      <c r="P141" s="46">
        <f t="shared" si="40"/>
        <v>-2.1705180921052634</v>
      </c>
      <c r="Q141" s="46" t="str">
        <f t="shared" si="41"/>
        <v/>
      </c>
      <c r="R141" s="46" t="str">
        <f t="shared" si="42"/>
        <v/>
      </c>
      <c r="S141" s="46" t="str">
        <f t="shared" si="43"/>
        <v/>
      </c>
      <c r="T141" s="46" t="str">
        <f t="shared" si="44"/>
        <v/>
      </c>
      <c r="U141" s="46" t="str">
        <f t="shared" si="45"/>
        <v/>
      </c>
      <c r="V141" s="26"/>
      <c r="W141" s="26"/>
      <c r="X141" s="26"/>
    </row>
    <row r="142" spans="1:24">
      <c r="A142" s="26"/>
      <c r="B142" s="82" t="s">
        <v>46</v>
      </c>
      <c r="C142" s="83"/>
      <c r="D142" s="4">
        <f t="shared" si="46"/>
        <v>-1.5</v>
      </c>
      <c r="E142" s="76">
        <v>2224</v>
      </c>
      <c r="F142" s="10">
        <f t="shared" si="33"/>
        <v>2.8284271247461898</v>
      </c>
      <c r="G142" s="8">
        <f t="shared" si="34"/>
        <v>2.0213220391358484E-2</v>
      </c>
      <c r="H142" s="8">
        <f t="shared" si="35"/>
        <v>2.0213220391358484</v>
      </c>
      <c r="I142" s="8">
        <f t="shared" si="36"/>
        <v>48.115462568278694</v>
      </c>
      <c r="J142" s="28"/>
      <c r="K142" s="80"/>
      <c r="L142" s="26"/>
      <c r="M142" s="46" t="str">
        <f t="shared" si="37"/>
        <v/>
      </c>
      <c r="N142" s="46" t="str">
        <f t="shared" si="38"/>
        <v/>
      </c>
      <c r="O142" s="46" t="str">
        <f t="shared" si="39"/>
        <v/>
      </c>
      <c r="P142" s="46" t="str">
        <f t="shared" si="40"/>
        <v/>
      </c>
      <c r="Q142" s="46" t="str">
        <f t="shared" si="41"/>
        <v/>
      </c>
      <c r="R142" s="46" t="str">
        <f t="shared" si="42"/>
        <v/>
      </c>
      <c r="S142" s="46" t="str">
        <f t="shared" si="43"/>
        <v/>
      </c>
      <c r="T142" s="46" t="str">
        <f t="shared" si="44"/>
        <v/>
      </c>
      <c r="U142" s="46" t="str">
        <f t="shared" si="45"/>
        <v/>
      </c>
      <c r="V142" s="26"/>
      <c r="W142" s="26"/>
      <c r="X142" s="26"/>
    </row>
    <row r="143" spans="1:24">
      <c r="A143" s="26"/>
      <c r="B143" s="82" t="s">
        <v>46</v>
      </c>
      <c r="C143" s="83"/>
      <c r="D143" s="4">
        <f t="shared" si="46"/>
        <v>-1</v>
      </c>
      <c r="E143" s="76">
        <v>4100</v>
      </c>
      <c r="F143" s="11">
        <f t="shared" si="33"/>
        <v>2</v>
      </c>
      <c r="G143" s="8">
        <f t="shared" si="34"/>
        <v>3.7263580757450447E-2</v>
      </c>
      <c r="H143" s="8">
        <f t="shared" si="35"/>
        <v>3.7263580757450447</v>
      </c>
      <c r="I143" s="8">
        <f t="shared" si="36"/>
        <v>46.094140529142848</v>
      </c>
      <c r="J143" s="28"/>
      <c r="K143" s="26"/>
      <c r="L143" s="26"/>
      <c r="M143" s="46" t="str">
        <f t="shared" si="37"/>
        <v/>
      </c>
      <c r="N143" s="46" t="str">
        <f t="shared" si="38"/>
        <v/>
      </c>
      <c r="O143" s="46" t="str">
        <f t="shared" si="39"/>
        <v/>
      </c>
      <c r="P143" s="46" t="str">
        <f t="shared" si="40"/>
        <v/>
      </c>
      <c r="Q143" s="46" t="str">
        <f t="shared" si="41"/>
        <v/>
      </c>
      <c r="R143" s="46" t="str">
        <f t="shared" si="42"/>
        <v/>
      </c>
      <c r="S143" s="46" t="str">
        <f t="shared" si="43"/>
        <v/>
      </c>
      <c r="T143" s="46" t="str">
        <f t="shared" si="44"/>
        <v/>
      </c>
      <c r="U143" s="46" t="str">
        <f t="shared" si="45"/>
        <v/>
      </c>
      <c r="V143" s="26"/>
      <c r="W143" s="26"/>
      <c r="X143" s="26"/>
    </row>
    <row r="144" spans="1:24">
      <c r="A144" s="26"/>
      <c r="B144" s="82" t="s">
        <v>45</v>
      </c>
      <c r="C144" s="83"/>
      <c r="D144" s="4">
        <f t="shared" si="46"/>
        <v>-0.5</v>
      </c>
      <c r="E144" s="76">
        <v>4000</v>
      </c>
      <c r="F144" s="10">
        <f t="shared" si="33"/>
        <v>1.4142135623730951</v>
      </c>
      <c r="G144" s="8">
        <f t="shared" si="34"/>
        <v>3.6354712934097991E-2</v>
      </c>
      <c r="H144" s="8">
        <f t="shared" si="35"/>
        <v>3.635471293409799</v>
      </c>
      <c r="I144" s="8">
        <f t="shared" si="36"/>
        <v>42.367782453397801</v>
      </c>
      <c r="J144" s="28"/>
      <c r="K144" s="26"/>
      <c r="L144" s="26"/>
      <c r="M144" s="46" t="str">
        <f t="shared" si="37"/>
        <v/>
      </c>
      <c r="N144" s="46" t="str">
        <f t="shared" si="38"/>
        <v/>
      </c>
      <c r="O144" s="46" t="str">
        <f t="shared" si="39"/>
        <v/>
      </c>
      <c r="P144" s="46" t="str">
        <f t="shared" si="40"/>
        <v/>
      </c>
      <c r="Q144" s="46">
        <f t="shared" si="41"/>
        <v>-0.67435000000000023</v>
      </c>
      <c r="R144" s="46" t="str">
        <f t="shared" si="42"/>
        <v/>
      </c>
      <c r="S144" s="46" t="str">
        <f t="shared" si="43"/>
        <v/>
      </c>
      <c r="T144" s="46" t="str">
        <f t="shared" si="44"/>
        <v/>
      </c>
      <c r="U144" s="46" t="str">
        <f t="shared" si="45"/>
        <v/>
      </c>
      <c r="V144" s="26"/>
      <c r="W144" s="26"/>
      <c r="X144" s="26"/>
    </row>
    <row r="145" spans="1:24">
      <c r="A145" s="26"/>
      <c r="B145" s="82" t="s">
        <v>45</v>
      </c>
      <c r="C145" s="83"/>
      <c r="D145" s="4">
        <f t="shared" si="46"/>
        <v>0</v>
      </c>
      <c r="E145" s="76">
        <v>5676</v>
      </c>
      <c r="F145" s="11">
        <f t="shared" si="33"/>
        <v>1</v>
      </c>
      <c r="G145" s="8">
        <f t="shared" si="34"/>
        <v>5.1587337653485055E-2</v>
      </c>
      <c r="H145" s="8">
        <f t="shared" si="35"/>
        <v>5.1587337653485053</v>
      </c>
      <c r="I145" s="8">
        <f t="shared" si="36"/>
        <v>38.732311159988001</v>
      </c>
      <c r="J145" s="29"/>
      <c r="K145" s="26"/>
      <c r="L145" s="26"/>
      <c r="M145" s="46" t="str">
        <f t="shared" si="37"/>
        <v/>
      </c>
      <c r="N145" s="46" t="str">
        <f t="shared" si="38"/>
        <v/>
      </c>
      <c r="O145" s="46" t="str">
        <f t="shared" si="39"/>
        <v/>
      </c>
      <c r="P145" s="46" t="str">
        <f t="shared" si="40"/>
        <v/>
      </c>
      <c r="Q145" s="46" t="str">
        <f t="shared" si="41"/>
        <v/>
      </c>
      <c r="R145" s="46">
        <f t="shared" si="42"/>
        <v>-0.1382531712473577</v>
      </c>
      <c r="S145" s="46" t="str">
        <f t="shared" si="43"/>
        <v/>
      </c>
      <c r="T145" s="46" t="str">
        <f t="shared" si="44"/>
        <v/>
      </c>
      <c r="U145" s="46" t="str">
        <f t="shared" si="45"/>
        <v/>
      </c>
      <c r="V145" s="26"/>
      <c r="W145" s="26"/>
      <c r="X145" s="26"/>
    </row>
    <row r="146" spans="1:24">
      <c r="A146" s="26"/>
      <c r="B146" s="82" t="s">
        <v>18</v>
      </c>
      <c r="C146" s="83"/>
      <c r="D146" s="4">
        <f t="shared" si="46"/>
        <v>0.5</v>
      </c>
      <c r="E146" s="76">
        <v>9316</v>
      </c>
      <c r="F146" s="10">
        <f t="shared" si="33"/>
        <v>0.70710678118654746</v>
      </c>
      <c r="G146" s="8">
        <f t="shared" si="34"/>
        <v>8.4670126423514222E-2</v>
      </c>
      <c r="H146" s="8">
        <f t="shared" si="35"/>
        <v>8.4670126423514223</v>
      </c>
      <c r="I146" s="8">
        <f t="shared" si="36"/>
        <v>33.573577394639493</v>
      </c>
      <c r="J146" s="29"/>
      <c r="K146" s="26"/>
      <c r="L146" s="26"/>
      <c r="M146" s="46" t="str">
        <f t="shared" si="37"/>
        <v/>
      </c>
      <c r="N146" s="46" t="str">
        <f t="shared" si="38"/>
        <v/>
      </c>
      <c r="O146" s="46" t="str">
        <f t="shared" si="39"/>
        <v/>
      </c>
      <c r="P146" s="46" t="str">
        <f t="shared" si="40"/>
        <v/>
      </c>
      <c r="Q146" s="46" t="str">
        <f t="shared" si="41"/>
        <v/>
      </c>
      <c r="R146" s="46" t="str">
        <f t="shared" si="42"/>
        <v/>
      </c>
      <c r="S146" s="46" t="str">
        <f t="shared" si="43"/>
        <v/>
      </c>
      <c r="T146" s="46" t="str">
        <f t="shared" si="44"/>
        <v/>
      </c>
      <c r="U146" s="46" t="str">
        <f t="shared" si="45"/>
        <v/>
      </c>
      <c r="V146" s="26"/>
      <c r="W146" s="26"/>
      <c r="X146" s="26"/>
    </row>
    <row r="147" spans="1:24">
      <c r="A147" s="26"/>
      <c r="B147" s="82" t="s">
        <v>18</v>
      </c>
      <c r="C147" s="83"/>
      <c r="D147" s="4">
        <f t="shared" si="46"/>
        <v>1</v>
      </c>
      <c r="E147" s="76">
        <v>8956</v>
      </c>
      <c r="F147" s="3">
        <f t="shared" si="33"/>
        <v>0.5</v>
      </c>
      <c r="G147" s="8">
        <f t="shared" si="34"/>
        <v>8.1398202259445412E-2</v>
      </c>
      <c r="H147" s="8">
        <f t="shared" si="35"/>
        <v>8.1398202259445416</v>
      </c>
      <c r="I147" s="8">
        <f t="shared" si="36"/>
        <v>25.106564752288072</v>
      </c>
      <c r="J147" s="30"/>
      <c r="K147" s="26"/>
      <c r="L147" s="26"/>
      <c r="M147" s="46" t="str">
        <f t="shared" si="37"/>
        <v/>
      </c>
      <c r="N147" s="46" t="str">
        <f t="shared" si="38"/>
        <v/>
      </c>
      <c r="O147" s="46" t="str">
        <f t="shared" si="39"/>
        <v/>
      </c>
      <c r="P147" s="46" t="str">
        <f t="shared" si="40"/>
        <v/>
      </c>
      <c r="Q147" s="46" t="str">
        <f t="shared" si="41"/>
        <v/>
      </c>
      <c r="R147" s="46" t="str">
        <f t="shared" si="42"/>
        <v/>
      </c>
      <c r="S147" s="46">
        <f t="shared" si="43"/>
        <v>0.50654589102277792</v>
      </c>
      <c r="T147" s="46" t="str">
        <f t="shared" si="44"/>
        <v/>
      </c>
      <c r="U147" s="46" t="str">
        <f t="shared" si="45"/>
        <v/>
      </c>
      <c r="V147" s="26"/>
      <c r="W147" s="26"/>
      <c r="X147" s="26"/>
    </row>
    <row r="148" spans="1:24">
      <c r="A148" s="26"/>
      <c r="B148" s="82" t="s">
        <v>44</v>
      </c>
      <c r="C148" s="83"/>
      <c r="D148" s="4">
        <f t="shared" si="46"/>
        <v>1.5</v>
      </c>
      <c r="E148" s="76">
        <v>5512</v>
      </c>
      <c r="F148" s="10">
        <f t="shared" si="33"/>
        <v>0.35355339059327379</v>
      </c>
      <c r="G148" s="8">
        <f t="shared" si="34"/>
        <v>5.0096794423187034E-2</v>
      </c>
      <c r="H148" s="8">
        <f t="shared" si="35"/>
        <v>5.0096794423187037</v>
      </c>
      <c r="I148" s="8">
        <f t="shared" si="36"/>
        <v>16.966744526343533</v>
      </c>
      <c r="J148" s="30"/>
      <c r="K148" s="26"/>
      <c r="L148" s="26"/>
      <c r="M148" s="46" t="str">
        <f t="shared" si="37"/>
        <v/>
      </c>
      <c r="N148" s="46" t="str">
        <f t="shared" si="38"/>
        <v/>
      </c>
      <c r="O148" s="46" t="str">
        <f t="shared" si="39"/>
        <v/>
      </c>
      <c r="P148" s="46" t="str">
        <f t="shared" si="40"/>
        <v/>
      </c>
      <c r="Q148" s="46" t="str">
        <f t="shared" si="41"/>
        <v/>
      </c>
      <c r="R148" s="46" t="str">
        <f t="shared" si="42"/>
        <v/>
      </c>
      <c r="S148" s="46" t="str">
        <f t="shared" si="43"/>
        <v/>
      </c>
      <c r="T148" s="46">
        <f t="shared" si="44"/>
        <v>1.0964876632801159</v>
      </c>
      <c r="U148" s="46" t="str">
        <f t="shared" si="45"/>
        <v/>
      </c>
      <c r="V148" s="26"/>
      <c r="W148" s="26"/>
      <c r="X148" s="26"/>
    </row>
    <row r="149" spans="1:24">
      <c r="A149" s="26"/>
      <c r="B149" s="82" t="s">
        <v>44</v>
      </c>
      <c r="C149" s="83"/>
      <c r="D149" s="4">
        <f t="shared" si="46"/>
        <v>2</v>
      </c>
      <c r="E149" s="76">
        <v>5212</v>
      </c>
      <c r="F149" s="13">
        <f t="shared" si="33"/>
        <v>0.25</v>
      </c>
      <c r="G149" s="8">
        <f t="shared" si="34"/>
        <v>4.7370190953129686E-2</v>
      </c>
      <c r="H149" s="8">
        <f t="shared" si="35"/>
        <v>4.7370190953129683</v>
      </c>
      <c r="I149" s="8">
        <f t="shared" si="36"/>
        <v>11.95706508402483</v>
      </c>
      <c r="J149" s="30"/>
      <c r="K149" s="26"/>
      <c r="L149" s="26"/>
      <c r="M149" s="46" t="str">
        <f t="shared" si="37"/>
        <v/>
      </c>
      <c r="N149" s="46" t="str">
        <f t="shared" si="38"/>
        <v/>
      </c>
      <c r="O149" s="46" t="str">
        <f t="shared" si="39"/>
        <v/>
      </c>
      <c r="P149" s="46" t="str">
        <f t="shared" si="40"/>
        <v/>
      </c>
      <c r="Q149" s="46" t="str">
        <f t="shared" si="41"/>
        <v/>
      </c>
      <c r="R149" s="46" t="str">
        <f t="shared" si="42"/>
        <v/>
      </c>
      <c r="S149" s="46" t="str">
        <f t="shared" si="43"/>
        <v/>
      </c>
      <c r="T149" s="46" t="str">
        <f t="shared" si="44"/>
        <v/>
      </c>
      <c r="U149" s="46">
        <f t="shared" si="45"/>
        <v>1.706571373752878</v>
      </c>
      <c r="V149" s="26"/>
      <c r="W149" s="26"/>
      <c r="X149" s="26"/>
    </row>
    <row r="150" spans="1:24">
      <c r="A150" s="26"/>
      <c r="B150" s="82" t="s">
        <v>19</v>
      </c>
      <c r="C150" s="83"/>
      <c r="D150" s="4">
        <f t="shared" si="46"/>
        <v>2.5</v>
      </c>
      <c r="E150" s="76">
        <v>4952</v>
      </c>
      <c r="F150" s="13">
        <f t="shared" si="33"/>
        <v>0.17677669529663687</v>
      </c>
      <c r="G150" s="8">
        <f t="shared" si="34"/>
        <v>4.5007134612413319E-2</v>
      </c>
      <c r="H150" s="8">
        <f t="shared" si="35"/>
        <v>4.5007134612413315</v>
      </c>
      <c r="I150" s="8">
        <f t="shared" si="36"/>
        <v>7.2200459887118615</v>
      </c>
      <c r="J150" s="30"/>
      <c r="K150" s="26"/>
      <c r="L150" s="26"/>
      <c r="M150" s="46" t="str">
        <f t="shared" si="37"/>
        <v/>
      </c>
      <c r="N150" s="46" t="str">
        <f t="shared" si="38"/>
        <v/>
      </c>
      <c r="O150" s="46" t="str">
        <f t="shared" si="39"/>
        <v/>
      </c>
      <c r="P150" s="46" t="str">
        <f t="shared" si="40"/>
        <v/>
      </c>
      <c r="Q150" s="46" t="str">
        <f t="shared" si="41"/>
        <v/>
      </c>
      <c r="R150" s="46" t="str">
        <f t="shared" si="42"/>
        <v/>
      </c>
      <c r="S150" s="46" t="str">
        <f t="shared" si="43"/>
        <v/>
      </c>
      <c r="T150" s="46" t="str">
        <f t="shared" si="44"/>
        <v/>
      </c>
      <c r="U150" s="46" t="str">
        <f t="shared" si="45"/>
        <v/>
      </c>
      <c r="V150" s="26"/>
      <c r="W150" s="26"/>
      <c r="X150" s="26"/>
    </row>
    <row r="151" spans="1:24">
      <c r="A151" s="26"/>
      <c r="B151" s="82" t="s">
        <v>19</v>
      </c>
      <c r="C151" s="83"/>
      <c r="D151" s="4">
        <f t="shared" si="46"/>
        <v>3</v>
      </c>
      <c r="E151" s="76">
        <v>1704</v>
      </c>
      <c r="F151" s="13">
        <f t="shared" si="33"/>
        <v>0.125</v>
      </c>
      <c r="G151" s="8">
        <f t="shared" si="34"/>
        <v>1.5487107709925745E-2</v>
      </c>
      <c r="H151" s="8">
        <f t="shared" si="35"/>
        <v>1.5487107709925745</v>
      </c>
      <c r="I151" s="8">
        <f t="shared" si="36"/>
        <v>2.71933252747053</v>
      </c>
      <c r="J151" s="30"/>
      <c r="K151" s="26"/>
      <c r="L151" s="26"/>
      <c r="M151" s="46" t="str">
        <f t="shared" si="37"/>
        <v/>
      </c>
      <c r="N151" s="46" t="str">
        <f t="shared" si="38"/>
        <v/>
      </c>
      <c r="O151" s="46" t="str">
        <f t="shared" si="39"/>
        <v/>
      </c>
      <c r="P151" s="46" t="str">
        <f t="shared" si="40"/>
        <v/>
      </c>
      <c r="Q151" s="46" t="str">
        <f t="shared" si="41"/>
        <v/>
      </c>
      <c r="R151" s="46" t="str">
        <f t="shared" si="42"/>
        <v/>
      </c>
      <c r="S151" s="46" t="str">
        <f t="shared" si="43"/>
        <v/>
      </c>
      <c r="T151" s="46" t="str">
        <f t="shared" si="44"/>
        <v/>
      </c>
      <c r="U151" s="46" t="str">
        <f t="shared" si="45"/>
        <v/>
      </c>
      <c r="V151" s="26"/>
      <c r="W151" s="26"/>
      <c r="X151" s="26"/>
    </row>
    <row r="152" spans="1:24">
      <c r="A152" s="26"/>
      <c r="B152" s="82" t="s">
        <v>48</v>
      </c>
      <c r="C152" s="83"/>
      <c r="D152" s="4">
        <f t="shared" si="46"/>
        <v>3.5</v>
      </c>
      <c r="E152" s="76">
        <v>984</v>
      </c>
      <c r="F152" s="13">
        <f t="shared" si="33"/>
        <v>8.8388347648318447E-2</v>
      </c>
      <c r="G152" s="8">
        <f t="shared" si="34"/>
        <v>8.9432593817881066E-3</v>
      </c>
      <c r="H152" s="8">
        <f t="shared" si="35"/>
        <v>0.89432593817881068</v>
      </c>
      <c r="I152" s="8">
        <f t="shared" si="36"/>
        <v>1.1706217564779555</v>
      </c>
      <c r="J152" s="30"/>
      <c r="K152" s="26"/>
      <c r="L152" s="26"/>
      <c r="M152" s="46" t="str">
        <f t="shared" si="37"/>
        <v/>
      </c>
      <c r="N152" s="46" t="str">
        <f t="shared" si="38"/>
        <v/>
      </c>
      <c r="O152" s="46" t="str">
        <f t="shared" si="39"/>
        <v/>
      </c>
      <c r="P152" s="46" t="str">
        <f t="shared" si="40"/>
        <v/>
      </c>
      <c r="Q152" s="46" t="str">
        <f t="shared" si="41"/>
        <v/>
      </c>
      <c r="R152" s="46" t="str">
        <f t="shared" si="42"/>
        <v/>
      </c>
      <c r="S152" s="46" t="str">
        <f t="shared" si="43"/>
        <v/>
      </c>
      <c r="T152" s="46" t="str">
        <f t="shared" si="44"/>
        <v/>
      </c>
      <c r="U152" s="46" t="str">
        <f t="shared" si="45"/>
        <v/>
      </c>
      <c r="V152" s="26"/>
      <c r="W152" s="26"/>
      <c r="X152" s="26"/>
    </row>
    <row r="153" spans="1:24">
      <c r="A153" s="26"/>
      <c r="B153" s="82" t="s">
        <v>48</v>
      </c>
      <c r="C153" s="83"/>
      <c r="D153" s="4">
        <f t="shared" si="46"/>
        <v>4</v>
      </c>
      <c r="E153" s="76">
        <v>304</v>
      </c>
      <c r="F153" s="13">
        <f t="shared" si="33"/>
        <v>6.25E-2</v>
      </c>
      <c r="G153" s="8">
        <f t="shared" si="34"/>
        <v>2.7629581829914478E-3</v>
      </c>
      <c r="H153" s="8">
        <f t="shared" si="35"/>
        <v>0.27629581829914479</v>
      </c>
      <c r="I153" s="8">
        <f t="shared" si="36"/>
        <v>0.27629581829914479</v>
      </c>
      <c r="J153" s="30"/>
      <c r="K153" s="26"/>
      <c r="L153" s="26"/>
      <c r="M153" s="46" t="str">
        <f t="shared" si="37"/>
        <v/>
      </c>
      <c r="N153" s="46" t="str">
        <f t="shared" si="38"/>
        <v/>
      </c>
      <c r="O153" s="46" t="str">
        <f t="shared" si="39"/>
        <v/>
      </c>
      <c r="P153" s="46" t="str">
        <f t="shared" si="40"/>
        <v/>
      </c>
      <c r="Q153" s="46" t="str">
        <f t="shared" si="41"/>
        <v/>
      </c>
      <c r="R153" s="46" t="str">
        <f t="shared" si="42"/>
        <v/>
      </c>
      <c r="S153" s="46" t="str">
        <f t="shared" si="43"/>
        <v/>
      </c>
      <c r="T153" s="46" t="str">
        <f t="shared" si="44"/>
        <v/>
      </c>
      <c r="U153" s="46" t="str">
        <f t="shared" si="45"/>
        <v/>
      </c>
      <c r="V153" s="26"/>
      <c r="W153" s="26"/>
      <c r="X153" s="26"/>
    </row>
    <row r="154" spans="1:24">
      <c r="A154" s="26"/>
      <c r="B154" s="82" t="s">
        <v>20</v>
      </c>
      <c r="C154" s="83"/>
      <c r="D154" s="4">
        <f t="shared" si="46"/>
        <v>4.5</v>
      </c>
      <c r="E154" s="76">
        <v>0</v>
      </c>
      <c r="F154" s="13">
        <f t="shared" si="33"/>
        <v>4.4194173824159223E-2</v>
      </c>
      <c r="G154" s="8">
        <f t="shared" si="34"/>
        <v>0</v>
      </c>
      <c r="H154" s="8">
        <f t="shared" si="35"/>
        <v>0</v>
      </c>
      <c r="I154" s="8">
        <f t="shared" si="36"/>
        <v>0</v>
      </c>
      <c r="J154" s="30"/>
      <c r="K154" s="26"/>
      <c r="L154" s="26"/>
      <c r="M154" s="46" t="str">
        <f t="shared" si="37"/>
        <v/>
      </c>
      <c r="N154" s="46" t="str">
        <f t="shared" si="38"/>
        <v/>
      </c>
      <c r="O154" s="46" t="str">
        <f t="shared" si="39"/>
        <v/>
      </c>
      <c r="P154" s="46" t="str">
        <f t="shared" si="40"/>
        <v/>
      </c>
      <c r="Q154" s="46" t="str">
        <f t="shared" si="41"/>
        <v/>
      </c>
      <c r="R154" s="46" t="str">
        <f t="shared" si="42"/>
        <v/>
      </c>
      <c r="S154" s="46" t="str">
        <f t="shared" si="43"/>
        <v/>
      </c>
      <c r="T154" s="46" t="str">
        <f t="shared" si="44"/>
        <v/>
      </c>
      <c r="U154" s="46" t="str">
        <f t="shared" si="45"/>
        <v/>
      </c>
      <c r="V154" s="26"/>
      <c r="W154" s="26"/>
      <c r="X154" s="26"/>
    </row>
    <row r="155" spans="1:24">
      <c r="A155" s="26"/>
      <c r="B155" s="82" t="s">
        <v>20</v>
      </c>
      <c r="C155" s="83"/>
      <c r="D155" s="4">
        <f t="shared" si="46"/>
        <v>5</v>
      </c>
      <c r="E155" s="76">
        <v>0</v>
      </c>
      <c r="F155" s="13">
        <f t="shared" si="33"/>
        <v>3.125E-2</v>
      </c>
      <c r="G155" s="8">
        <f t="shared" si="34"/>
        <v>0</v>
      </c>
      <c r="H155" s="8">
        <f t="shared" si="35"/>
        <v>0</v>
      </c>
      <c r="I155" s="8">
        <f t="shared" si="36"/>
        <v>0</v>
      </c>
      <c r="J155" s="30"/>
      <c r="K155" s="26"/>
      <c r="L155" s="26"/>
      <c r="M155" s="46" t="str">
        <f t="shared" si="37"/>
        <v/>
      </c>
      <c r="N155" s="46" t="str">
        <f t="shared" si="38"/>
        <v/>
      </c>
      <c r="O155" s="46" t="str">
        <f t="shared" si="39"/>
        <v/>
      </c>
      <c r="P155" s="46" t="str">
        <f t="shared" si="40"/>
        <v/>
      </c>
      <c r="Q155" s="46" t="str">
        <f t="shared" si="41"/>
        <v/>
      </c>
      <c r="R155" s="46" t="str">
        <f t="shared" si="42"/>
        <v/>
      </c>
      <c r="S155" s="46" t="str">
        <f t="shared" si="43"/>
        <v/>
      </c>
      <c r="T155" s="46" t="str">
        <f t="shared" si="44"/>
        <v/>
      </c>
      <c r="U155" s="46" t="str">
        <f t="shared" si="45"/>
        <v/>
      </c>
      <c r="V155" s="26"/>
      <c r="W155" s="26"/>
      <c r="X155" s="26"/>
    </row>
    <row r="156" spans="1:24">
      <c r="A156" s="26"/>
      <c r="B156" s="82" t="s">
        <v>49</v>
      </c>
      <c r="C156" s="83"/>
      <c r="D156" s="4">
        <f t="shared" si="46"/>
        <v>5.5</v>
      </c>
      <c r="E156" s="76">
        <v>0</v>
      </c>
      <c r="F156" s="13">
        <f t="shared" si="33"/>
        <v>2.2097086912079608E-2</v>
      </c>
      <c r="G156" s="8">
        <f t="shared" si="34"/>
        <v>0</v>
      </c>
      <c r="H156" s="8">
        <f t="shared" si="35"/>
        <v>0</v>
      </c>
      <c r="I156" s="8">
        <f t="shared" si="36"/>
        <v>0</v>
      </c>
      <c r="J156" s="30"/>
      <c r="K156" s="26"/>
      <c r="L156" s="26"/>
      <c r="M156" s="46" t="str">
        <f t="shared" si="37"/>
        <v/>
      </c>
      <c r="N156" s="46" t="str">
        <f t="shared" si="38"/>
        <v/>
      </c>
      <c r="O156" s="46" t="str">
        <f t="shared" si="39"/>
        <v/>
      </c>
      <c r="P156" s="46" t="str">
        <f t="shared" si="40"/>
        <v/>
      </c>
      <c r="Q156" s="46" t="str">
        <f t="shared" si="41"/>
        <v/>
      </c>
      <c r="R156" s="46" t="str">
        <f t="shared" si="42"/>
        <v/>
      </c>
      <c r="S156" s="46" t="str">
        <f t="shared" si="43"/>
        <v/>
      </c>
      <c r="T156" s="46" t="str">
        <f t="shared" si="44"/>
        <v/>
      </c>
      <c r="U156" s="46" t="str">
        <f t="shared" si="45"/>
        <v/>
      </c>
      <c r="V156" s="26"/>
      <c r="W156" s="26"/>
      <c r="X156" s="26"/>
    </row>
    <row r="157" spans="1:24">
      <c r="A157" s="26"/>
      <c r="B157" s="82" t="s">
        <v>50</v>
      </c>
      <c r="C157" s="83"/>
      <c r="D157" s="4">
        <f t="shared" si="46"/>
        <v>6</v>
      </c>
      <c r="E157" s="76">
        <v>0</v>
      </c>
      <c r="F157" s="13">
        <f t="shared" si="33"/>
        <v>1.5625E-2</v>
      </c>
      <c r="G157" s="8">
        <f t="shared" si="34"/>
        <v>0</v>
      </c>
      <c r="H157" s="8">
        <f t="shared" si="35"/>
        <v>0</v>
      </c>
      <c r="I157" s="8">
        <f t="shared" si="36"/>
        <v>0</v>
      </c>
      <c r="J157" s="30"/>
      <c r="K157" s="26"/>
      <c r="L157" s="26"/>
      <c r="M157" s="46" t="str">
        <f t="shared" si="37"/>
        <v/>
      </c>
      <c r="N157" s="46" t="str">
        <f t="shared" si="38"/>
        <v/>
      </c>
      <c r="O157" s="46" t="str">
        <f t="shared" si="39"/>
        <v/>
      </c>
      <c r="P157" s="46" t="str">
        <f t="shared" si="40"/>
        <v/>
      </c>
      <c r="Q157" s="46" t="str">
        <f t="shared" si="41"/>
        <v/>
      </c>
      <c r="R157" s="46" t="str">
        <f t="shared" si="42"/>
        <v/>
      </c>
      <c r="S157" s="46" t="str">
        <f t="shared" si="43"/>
        <v/>
      </c>
      <c r="T157" s="46" t="str">
        <f t="shared" si="44"/>
        <v/>
      </c>
      <c r="U157" s="46" t="str">
        <f t="shared" si="45"/>
        <v/>
      </c>
      <c r="V157" s="26"/>
      <c r="W157" s="26"/>
      <c r="X157" s="26"/>
    </row>
    <row r="158" spans="1:24">
      <c r="A158" s="26"/>
      <c r="B158" s="82" t="s">
        <v>21</v>
      </c>
      <c r="C158" s="83"/>
      <c r="D158" s="4">
        <f t="shared" si="46"/>
        <v>6.5</v>
      </c>
      <c r="E158" s="76">
        <v>0</v>
      </c>
      <c r="F158" s="13">
        <f t="shared" si="33"/>
        <v>1.1048543456039808E-2</v>
      </c>
      <c r="G158" s="8">
        <f t="shared" si="34"/>
        <v>0</v>
      </c>
      <c r="H158" s="8">
        <f t="shared" si="35"/>
        <v>0</v>
      </c>
      <c r="I158" s="8">
        <f t="shared" si="36"/>
        <v>0</v>
      </c>
      <c r="J158" s="30"/>
      <c r="K158" s="26"/>
      <c r="L158" s="26"/>
      <c r="M158" s="46" t="str">
        <f t="shared" si="37"/>
        <v/>
      </c>
      <c r="N158" s="46" t="str">
        <f t="shared" si="38"/>
        <v/>
      </c>
      <c r="O158" s="46" t="str">
        <f t="shared" si="39"/>
        <v/>
      </c>
      <c r="P158" s="46" t="str">
        <f t="shared" si="40"/>
        <v/>
      </c>
      <c r="Q158" s="46" t="str">
        <f t="shared" si="41"/>
        <v/>
      </c>
      <c r="R158" s="46" t="str">
        <f t="shared" si="42"/>
        <v/>
      </c>
      <c r="S158" s="46" t="str">
        <f t="shared" si="43"/>
        <v/>
      </c>
      <c r="T158" s="46" t="str">
        <f t="shared" si="44"/>
        <v/>
      </c>
      <c r="U158" s="46" t="str">
        <f t="shared" si="45"/>
        <v/>
      </c>
      <c r="V158" s="26"/>
      <c r="W158" s="26"/>
      <c r="X158" s="26"/>
    </row>
    <row r="159" spans="1:24">
      <c r="A159" s="26"/>
      <c r="B159" s="82" t="s">
        <v>21</v>
      </c>
      <c r="C159" s="83"/>
      <c r="D159" s="4">
        <f t="shared" si="46"/>
        <v>7</v>
      </c>
      <c r="E159" s="76">
        <v>0</v>
      </c>
      <c r="F159" s="13">
        <f t="shared" si="33"/>
        <v>7.8125E-3</v>
      </c>
      <c r="G159" s="8">
        <f t="shared" si="34"/>
        <v>0</v>
      </c>
      <c r="H159" s="8">
        <f t="shared" si="35"/>
        <v>0</v>
      </c>
      <c r="I159" s="8">
        <f t="shared" si="36"/>
        <v>0</v>
      </c>
      <c r="J159" s="26"/>
      <c r="K159" s="26"/>
      <c r="L159" s="26"/>
      <c r="M159" s="46" t="str">
        <f t="shared" si="37"/>
        <v/>
      </c>
      <c r="N159" s="46" t="str">
        <f t="shared" si="38"/>
        <v/>
      </c>
      <c r="O159" s="46" t="str">
        <f t="shared" si="39"/>
        <v/>
      </c>
      <c r="P159" s="46" t="str">
        <f t="shared" si="40"/>
        <v/>
      </c>
      <c r="Q159" s="46" t="str">
        <f t="shared" si="41"/>
        <v/>
      </c>
      <c r="R159" s="46" t="str">
        <f t="shared" si="42"/>
        <v/>
      </c>
      <c r="S159" s="46" t="str">
        <f t="shared" si="43"/>
        <v/>
      </c>
      <c r="T159" s="46" t="str">
        <f t="shared" si="44"/>
        <v/>
      </c>
      <c r="U159" s="46" t="str">
        <f t="shared" si="45"/>
        <v/>
      </c>
      <c r="V159" s="26"/>
      <c r="W159" s="26"/>
      <c r="X159" s="26"/>
    </row>
    <row r="160" spans="1:24">
      <c r="A160" s="26"/>
      <c r="B160" s="82" t="s">
        <v>51</v>
      </c>
      <c r="C160" s="83"/>
      <c r="D160" s="4">
        <f t="shared" si="46"/>
        <v>7.5</v>
      </c>
      <c r="E160" s="76">
        <v>0</v>
      </c>
      <c r="F160" s="13">
        <f t="shared" si="33"/>
        <v>5.5242717280199038E-3</v>
      </c>
      <c r="G160" s="8">
        <f t="shared" si="34"/>
        <v>0</v>
      </c>
      <c r="H160" s="8">
        <f t="shared" si="35"/>
        <v>0</v>
      </c>
      <c r="I160" s="8">
        <f t="shared" si="36"/>
        <v>0</v>
      </c>
      <c r="J160" s="26"/>
      <c r="K160" s="26"/>
      <c r="L160" s="26"/>
      <c r="M160" s="46" t="str">
        <f t="shared" si="37"/>
        <v/>
      </c>
      <c r="N160" s="46" t="str">
        <f t="shared" si="38"/>
        <v/>
      </c>
      <c r="O160" s="46" t="str">
        <f t="shared" si="39"/>
        <v/>
      </c>
      <c r="P160" s="46" t="str">
        <f t="shared" si="40"/>
        <v/>
      </c>
      <c r="Q160" s="46" t="str">
        <f t="shared" si="41"/>
        <v/>
      </c>
      <c r="R160" s="46" t="str">
        <f t="shared" si="42"/>
        <v/>
      </c>
      <c r="S160" s="46" t="str">
        <f t="shared" si="43"/>
        <v/>
      </c>
      <c r="T160" s="46" t="str">
        <f t="shared" si="44"/>
        <v/>
      </c>
      <c r="U160" s="46" t="str">
        <f t="shared" si="45"/>
        <v/>
      </c>
      <c r="V160" s="26"/>
      <c r="W160" s="26"/>
      <c r="X160" s="26"/>
    </row>
    <row r="161" spans="1:24">
      <c r="A161" s="26"/>
      <c r="B161" s="82" t="s">
        <v>51</v>
      </c>
      <c r="C161" s="83"/>
      <c r="D161" s="4">
        <f t="shared" si="46"/>
        <v>8</v>
      </c>
      <c r="E161" s="76">
        <v>0</v>
      </c>
      <c r="F161" s="13">
        <f t="shared" si="33"/>
        <v>3.90625E-3</v>
      </c>
      <c r="G161" s="8">
        <f t="shared" si="34"/>
        <v>0</v>
      </c>
      <c r="H161" s="8">
        <f t="shared" si="35"/>
        <v>0</v>
      </c>
      <c r="I161" s="8">
        <f t="shared" si="36"/>
        <v>0</v>
      </c>
      <c r="J161" s="26"/>
      <c r="K161" s="26"/>
      <c r="L161" s="26"/>
      <c r="M161" s="46" t="str">
        <f t="shared" si="37"/>
        <v/>
      </c>
      <c r="N161" s="46" t="str">
        <f t="shared" si="38"/>
        <v/>
      </c>
      <c r="O161" s="46" t="str">
        <f t="shared" si="39"/>
        <v/>
      </c>
      <c r="P161" s="46" t="str">
        <f t="shared" si="40"/>
        <v/>
      </c>
      <c r="Q161" s="46" t="str">
        <f t="shared" si="41"/>
        <v/>
      </c>
      <c r="R161" s="46" t="str">
        <f t="shared" si="42"/>
        <v/>
      </c>
      <c r="S161" s="46" t="str">
        <f t="shared" si="43"/>
        <v/>
      </c>
      <c r="T161" s="46" t="str">
        <f t="shared" si="44"/>
        <v/>
      </c>
      <c r="U161" s="46" t="str">
        <f t="shared" si="45"/>
        <v/>
      </c>
      <c r="V161" s="26"/>
      <c r="W161" s="26"/>
      <c r="X161" s="26"/>
    </row>
    <row r="162" spans="1:24">
      <c r="A162" s="26"/>
      <c r="B162" s="82" t="s">
        <v>22</v>
      </c>
      <c r="C162" s="83"/>
      <c r="D162" s="4">
        <f t="shared" si="46"/>
        <v>8.5</v>
      </c>
      <c r="E162" s="76">
        <v>0</v>
      </c>
      <c r="F162" s="13">
        <f t="shared" si="33"/>
        <v>2.7621358640099515E-3</v>
      </c>
      <c r="G162" s="8">
        <f t="shared" si="34"/>
        <v>0</v>
      </c>
      <c r="H162" s="8">
        <f t="shared" si="35"/>
        <v>0</v>
      </c>
      <c r="I162" s="8">
        <f t="shared" si="36"/>
        <v>0</v>
      </c>
      <c r="J162" s="26"/>
      <c r="K162" s="26"/>
      <c r="L162" s="26"/>
      <c r="M162" s="46" t="str">
        <f t="shared" si="37"/>
        <v/>
      </c>
      <c r="N162" s="46" t="str">
        <f t="shared" si="38"/>
        <v/>
      </c>
      <c r="O162" s="46" t="str">
        <f t="shared" si="39"/>
        <v/>
      </c>
      <c r="P162" s="46" t="str">
        <f t="shared" si="40"/>
        <v/>
      </c>
      <c r="Q162" s="46" t="str">
        <f t="shared" si="41"/>
        <v/>
      </c>
      <c r="R162" s="46" t="str">
        <f t="shared" si="42"/>
        <v/>
      </c>
      <c r="S162" s="46" t="str">
        <f t="shared" si="43"/>
        <v/>
      </c>
      <c r="T162" s="46" t="str">
        <f t="shared" si="44"/>
        <v/>
      </c>
      <c r="U162" s="46" t="str">
        <f t="shared" si="45"/>
        <v/>
      </c>
      <c r="V162" s="26"/>
      <c r="W162" s="26"/>
      <c r="X162" s="26"/>
    </row>
    <row r="163" spans="1:24">
      <c r="A163" s="26"/>
      <c r="B163" s="82" t="s">
        <v>22</v>
      </c>
      <c r="C163" s="83"/>
      <c r="D163" s="4">
        <f t="shared" si="46"/>
        <v>9</v>
      </c>
      <c r="E163" s="75">
        <v>0</v>
      </c>
      <c r="F163" s="13">
        <f t="shared" si="33"/>
        <v>1.953125E-3</v>
      </c>
      <c r="G163" s="8">
        <f t="shared" si="34"/>
        <v>0</v>
      </c>
      <c r="H163" s="8">
        <f t="shared" si="35"/>
        <v>0</v>
      </c>
      <c r="I163" s="8">
        <f t="shared" si="36"/>
        <v>0</v>
      </c>
      <c r="J163" s="26"/>
      <c r="K163" s="26"/>
      <c r="L163" s="26"/>
      <c r="M163" s="46" t="str">
        <f t="shared" si="37"/>
        <v/>
      </c>
      <c r="N163" s="46" t="str">
        <f t="shared" si="38"/>
        <v/>
      </c>
      <c r="O163" s="46" t="str">
        <f t="shared" si="39"/>
        <v/>
      </c>
      <c r="P163" s="46" t="str">
        <f t="shared" si="40"/>
        <v/>
      </c>
      <c r="Q163" s="46" t="str">
        <f t="shared" si="41"/>
        <v/>
      </c>
      <c r="R163" s="46" t="str">
        <f t="shared" si="42"/>
        <v/>
      </c>
      <c r="S163" s="46" t="str">
        <f t="shared" si="43"/>
        <v/>
      </c>
      <c r="T163" s="46" t="str">
        <f t="shared" si="44"/>
        <v/>
      </c>
      <c r="U163" s="46" t="str">
        <f t="shared" si="45"/>
        <v/>
      </c>
      <c r="V163" s="26"/>
      <c r="W163" s="26"/>
      <c r="X163" s="26"/>
    </row>
    <row r="164" spans="1:24">
      <c r="A164" s="26"/>
      <c r="B164" s="82" t="s">
        <v>52</v>
      </c>
      <c r="C164" s="83"/>
      <c r="D164" s="4">
        <f t="shared" si="46"/>
        <v>9.5</v>
      </c>
      <c r="E164" s="75">
        <v>0</v>
      </c>
      <c r="F164" s="13">
        <f t="shared" si="33"/>
        <v>1.3810679320049757E-3</v>
      </c>
      <c r="G164" s="8">
        <f t="shared" si="34"/>
        <v>0</v>
      </c>
      <c r="H164" s="8">
        <f t="shared" si="35"/>
        <v>0</v>
      </c>
      <c r="I164" s="8">
        <f t="shared" si="36"/>
        <v>0</v>
      </c>
      <c r="J164" s="26"/>
      <c r="K164" s="26"/>
      <c r="L164" s="26"/>
      <c r="M164" s="46" t="str">
        <f t="shared" si="37"/>
        <v/>
      </c>
      <c r="N164" s="46" t="str">
        <f t="shared" si="38"/>
        <v/>
      </c>
      <c r="O164" s="46" t="str">
        <f t="shared" si="39"/>
        <v/>
      </c>
      <c r="P164" s="46" t="str">
        <f t="shared" si="40"/>
        <v/>
      </c>
      <c r="Q164" s="46" t="str">
        <f t="shared" si="41"/>
        <v/>
      </c>
      <c r="R164" s="46" t="str">
        <f t="shared" si="42"/>
        <v/>
      </c>
      <c r="S164" s="46" t="str">
        <f t="shared" si="43"/>
        <v/>
      </c>
      <c r="T164" s="46" t="str">
        <f t="shared" si="44"/>
        <v/>
      </c>
      <c r="U164" s="46" t="str">
        <f t="shared" si="45"/>
        <v/>
      </c>
      <c r="V164" s="26"/>
      <c r="W164" s="26"/>
      <c r="X164" s="26"/>
    </row>
    <row r="165" spans="1:24">
      <c r="A165" s="26"/>
      <c r="B165" s="82" t="s">
        <v>52</v>
      </c>
      <c r="C165" s="83"/>
      <c r="D165" s="4">
        <f t="shared" si="46"/>
        <v>10</v>
      </c>
      <c r="E165" s="75">
        <v>0</v>
      </c>
      <c r="F165" s="13">
        <f t="shared" si="33"/>
        <v>9.765625E-4</v>
      </c>
      <c r="G165" s="8">
        <f t="shared" si="34"/>
        <v>0</v>
      </c>
      <c r="H165" s="8">
        <f t="shared" si="35"/>
        <v>0</v>
      </c>
      <c r="I165" s="8">
        <f>H166+H165</f>
        <v>0</v>
      </c>
      <c r="J165" s="26"/>
      <c r="K165" s="26"/>
      <c r="L165" s="26"/>
      <c r="M165" s="46" t="str">
        <f t="shared" si="37"/>
        <v/>
      </c>
      <c r="N165" s="46" t="str">
        <f t="shared" si="38"/>
        <v/>
      </c>
      <c r="O165" s="46" t="str">
        <f t="shared" si="39"/>
        <v/>
      </c>
      <c r="P165" s="46" t="str">
        <f t="shared" si="40"/>
        <v/>
      </c>
      <c r="Q165" s="46" t="str">
        <f t="shared" si="41"/>
        <v/>
      </c>
      <c r="R165" s="46" t="str">
        <f t="shared" si="42"/>
        <v/>
      </c>
      <c r="S165" s="46" t="str">
        <f t="shared" si="43"/>
        <v/>
      </c>
      <c r="T165" s="46" t="str">
        <f t="shared" si="44"/>
        <v/>
      </c>
      <c r="U165" s="46" t="str">
        <f t="shared" si="45"/>
        <v/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>
        <f>SUM(M125:M165)</f>
        <v>-5.2689278582126819</v>
      </c>
      <c r="N166" s="45">
        <f t="shared" ref="N166:U166" si="47">SUM(N125:N165)</f>
        <v>-4.8449249086727111</v>
      </c>
      <c r="O166" s="45">
        <f t="shared" si="47"/>
        <v>-4.1997656250000004</v>
      </c>
      <c r="P166" s="45">
        <f t="shared" si="47"/>
        <v>-2.1705180921052634</v>
      </c>
      <c r="Q166" s="45">
        <f t="shared" si="47"/>
        <v>-0.67435000000000023</v>
      </c>
      <c r="R166" s="45">
        <f t="shared" si="47"/>
        <v>-0.1382531712473577</v>
      </c>
      <c r="S166" s="45">
        <f t="shared" si="47"/>
        <v>0.50654589102277792</v>
      </c>
      <c r="T166" s="45">
        <f t="shared" si="47"/>
        <v>1.0964876632801159</v>
      </c>
      <c r="U166" s="45">
        <f t="shared" si="47"/>
        <v>1.706571373752878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110027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>
        <f t="shared" ref="F169:F199" si="48">D169*G39</f>
        <v>0</v>
      </c>
      <c r="G169" s="39">
        <f t="shared" ref="G169:G199" si="49">G39*((D169-$F$200)^2)</f>
        <v>0</v>
      </c>
      <c r="H169" s="39">
        <f t="shared" ref="H169:H199" si="50">G39*((D169-$F$200)^3)</f>
        <v>0</v>
      </c>
      <c r="I169" s="40">
        <f t="shared" ref="I169:I199" si="51">G39*((D169-$F$200)^4)</f>
        <v>0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>
        <f t="shared" si="48"/>
        <v>0</v>
      </c>
      <c r="G170" s="39">
        <f t="shared" si="49"/>
        <v>0</v>
      </c>
      <c r="H170" s="39">
        <f t="shared" si="50"/>
        <v>0</v>
      </c>
      <c r="I170" s="40">
        <f t="shared" si="51"/>
        <v>0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>
        <f t="shared" si="48"/>
        <v>0</v>
      </c>
      <c r="G171" s="39">
        <f t="shared" si="49"/>
        <v>0</v>
      </c>
      <c r="H171" s="39">
        <f t="shared" si="50"/>
        <v>0</v>
      </c>
      <c r="I171" s="40">
        <f t="shared" si="51"/>
        <v>0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>
        <f t="shared" si="48"/>
        <v>0</v>
      </c>
      <c r="G172" s="39">
        <f t="shared" si="49"/>
        <v>0</v>
      </c>
      <c r="H172" s="39">
        <f t="shared" si="50"/>
        <v>0</v>
      </c>
      <c r="I172" s="40">
        <f t="shared" si="51"/>
        <v>0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>
        <f t="shared" si="48"/>
        <v>-1.4784946236559141E-2</v>
      </c>
      <c r="G173" s="39">
        <f t="shared" si="49"/>
        <v>3.8532110093969833E-2</v>
      </c>
      <c r="H173" s="39">
        <f t="shared" si="50"/>
        <v>-0.17866985633234478</v>
      </c>
      <c r="I173" s="40">
        <f t="shared" si="51"/>
        <v>0.82847571762794703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>
        <f t="shared" si="48"/>
        <v>-5.5555555555555552E-2</v>
      </c>
      <c r="G174" s="39">
        <f t="shared" si="49"/>
        <v>0.12268106993877378</v>
      </c>
      <c r="H174" s="39">
        <f t="shared" si="50"/>
        <v>-0.50752032126722446</v>
      </c>
      <c r="I174" s="40">
        <f t="shared" si="51"/>
        <v>2.0995649665244613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>
        <f t="shared" si="48"/>
        <v>-0.25985663082437277</v>
      </c>
      <c r="G175" s="39">
        <f t="shared" si="49"/>
        <v>0.47408964446174623</v>
      </c>
      <c r="H175" s="39">
        <f t="shared" si="50"/>
        <v>-1.724220504088587</v>
      </c>
      <c r="I175" s="40">
        <f t="shared" si="51"/>
        <v>6.2708316485056326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>
        <f t="shared" si="48"/>
        <v>-0.38709677419354838</v>
      </c>
      <c r="G176" s="39">
        <f t="shared" si="49"/>
        <v>0.56431213789284551</v>
      </c>
      <c r="H176" s="39">
        <f t="shared" si="50"/>
        <v>-1.7701953591586905</v>
      </c>
      <c r="I176" s="40">
        <f t="shared" si="51"/>
        <v>5.5529402952200675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>
        <f t="shared" si="48"/>
        <v>-0.48337119223880304</v>
      </c>
      <c r="G177" s="39">
        <f t="shared" si="49"/>
        <v>0.53776280467288595</v>
      </c>
      <c r="H177" s="39">
        <f t="shared" si="50"/>
        <v>-1.4180311363778395</v>
      </c>
      <c r="I177" s="40">
        <f t="shared" si="51"/>
        <v>3.739217897303583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>
        <f t="shared" si="48"/>
        <v>-0.67346649240510614</v>
      </c>
      <c r="G178" s="39">
        <f t="shared" si="49"/>
        <v>0.53483506084338983</v>
      </c>
      <c r="H178" s="39">
        <f t="shared" si="50"/>
        <v>-1.1428934143149818</v>
      </c>
      <c r="I178" s="40">
        <f t="shared" si="51"/>
        <v>2.4422582813190692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>
        <f t="shared" si="48"/>
        <v>-0.61453563304256409</v>
      </c>
      <c r="G179" s="39">
        <f t="shared" si="49"/>
        <v>0.31364358000338655</v>
      </c>
      <c r="H179" s="39">
        <f t="shared" si="50"/>
        <v>-0.51340574044999709</v>
      </c>
      <c r="I179" s="40">
        <f t="shared" si="51"/>
        <v>0.84039805413572843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>
        <f t="shared" si="48"/>
        <v>-0.44896577275444255</v>
      </c>
      <c r="G180" s="39">
        <f t="shared" si="49"/>
        <v>0.12217163985152207</v>
      </c>
      <c r="H180" s="39">
        <f t="shared" si="50"/>
        <v>-0.13889793621961838</v>
      </c>
      <c r="I180" s="40">
        <f t="shared" si="51"/>
        <v>0.15791419931430853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>
        <f t="shared" si="48"/>
        <v>-0.28398781670826767</v>
      </c>
      <c r="G181" s="39">
        <f t="shared" si="49"/>
        <v>2.7105937133328328E-2</v>
      </c>
      <c r="H181" s="39">
        <f t="shared" si="50"/>
        <v>-1.7263992977714398E-2</v>
      </c>
      <c r="I181" s="40">
        <f t="shared" si="51"/>
        <v>1.0995578277502454E-2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>
        <f t="shared" si="48"/>
        <v>-0.24857602156499028</v>
      </c>
      <c r="G182" s="39">
        <f t="shared" si="49"/>
        <v>1.2424723536050301E-3</v>
      </c>
      <c r="H182" s="39">
        <f t="shared" si="50"/>
        <v>-1.7010462363295324E-4</v>
      </c>
      <c r="I182" s="40">
        <f t="shared" si="51"/>
        <v>2.3288713746710065E-5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>
        <f t="shared" si="48"/>
        <v>-0.14306675718859885</v>
      </c>
      <c r="G183" s="39">
        <f t="shared" si="49"/>
        <v>5.8034775911049181E-3</v>
      </c>
      <c r="H183" s="39">
        <f t="shared" si="50"/>
        <v>2.1071952642353823E-3</v>
      </c>
      <c r="I183" s="40">
        <f t="shared" si="51"/>
        <v>7.6510537206548321E-4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>
        <f t="shared" si="48"/>
        <v>-7.3600034895312277E-2</v>
      </c>
      <c r="G184" s="39">
        <f t="shared" si="49"/>
        <v>1.9936978091401329E-2</v>
      </c>
      <c r="H184" s="39">
        <f t="shared" si="50"/>
        <v>1.7207442786429588E-2</v>
      </c>
      <c r="I184" s="40">
        <f t="shared" si="51"/>
        <v>1.4851603181324245E-2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>
        <f t="shared" si="48"/>
        <v>-8.2327849439888204E-2</v>
      </c>
      <c r="G185" s="39">
        <f t="shared" si="49"/>
        <v>6.7985215507856592E-2</v>
      </c>
      <c r="H185" s="39">
        <f t="shared" si="50"/>
        <v>9.2670091413253608E-2</v>
      </c>
      <c r="I185" s="40">
        <f t="shared" si="51"/>
        <v>0.12631784393694173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>
        <f t="shared" si="48"/>
        <v>-2.0822768559284551E-2</v>
      </c>
      <c r="G186" s="39">
        <f t="shared" si="49"/>
        <v>4.1301796577464245E-2</v>
      </c>
      <c r="H186" s="39">
        <f t="shared" si="50"/>
        <v>7.6949039520966725E-2</v>
      </c>
      <c r="I186" s="40">
        <f t="shared" si="51"/>
        <v>0.14336312639799537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>
        <f t="shared" si="48"/>
        <v>-2.328973797340653E-2</v>
      </c>
      <c r="G187" s="39">
        <f t="shared" si="49"/>
        <v>0.10404369914634058</v>
      </c>
      <c r="H187" s="39">
        <f t="shared" si="50"/>
        <v>0.24586481479390671</v>
      </c>
      <c r="I187" s="40">
        <f t="shared" si="51"/>
        <v>0.58100113365460038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>
        <f t="shared" si="48"/>
        <v>-1.3633017350286747E-2</v>
      </c>
      <c r="G188" s="39">
        <f t="shared" si="49"/>
        <v>0.14900514951406071</v>
      </c>
      <c r="H188" s="39">
        <f t="shared" si="50"/>
        <v>0.42661542531114727</v>
      </c>
      <c r="I188" s="40">
        <f t="shared" si="51"/>
        <v>1.2214391362107706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>
        <f t="shared" si="48"/>
        <v>-6.4484172066856318E-3</v>
      </c>
      <c r="G189" s="39">
        <f t="shared" si="49"/>
        <v>0.29173636669656122</v>
      </c>
      <c r="H189" s="39">
        <f t="shared" si="50"/>
        <v>0.98113618960760673</v>
      </c>
      <c r="I189" s="40">
        <f t="shared" si="51"/>
        <v>3.2996510975231814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>
        <f t="shared" si="48"/>
        <v>1.0583765802939278E-2</v>
      </c>
      <c r="G190" s="39">
        <f t="shared" si="49"/>
        <v>0.63178640313222745</v>
      </c>
      <c r="H190" s="39">
        <f t="shared" si="50"/>
        <v>2.4406488884694957</v>
      </c>
      <c r="I190" s="40">
        <f t="shared" si="51"/>
        <v>9.4284507663592212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>
        <f t="shared" si="48"/>
        <v>3.4556583911808166E-2</v>
      </c>
      <c r="G191" s="39">
        <f t="shared" si="49"/>
        <v>0.87711845033436542</v>
      </c>
      <c r="H191" s="39">
        <f t="shared" si="50"/>
        <v>3.8269483393542729</v>
      </c>
      <c r="I191" s="40">
        <f t="shared" si="51"/>
        <v>16.697327010397988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>
        <f t="shared" si="48"/>
        <v>3.1310496514491894E-2</v>
      </c>
      <c r="G192" s="39">
        <f t="shared" si="49"/>
        <v>0.59238612992240303</v>
      </c>
      <c r="H192" s="39">
        <f t="shared" si="50"/>
        <v>2.8808281450907236</v>
      </c>
      <c r="I192" s="40">
        <f t="shared" si="51"/>
        <v>14.009731798808273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>
        <f t="shared" si="48"/>
        <v>4.1448917083988478E-2</v>
      </c>
      <c r="G193" s="39">
        <f t="shared" si="49"/>
        <v>0.68124857259622784</v>
      </c>
      <c r="H193" s="39">
        <f t="shared" si="50"/>
        <v>3.6535986498186963</v>
      </c>
      <c r="I193" s="40">
        <f t="shared" si="51"/>
        <v>19.59458504710695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>
        <f t="shared" si="48"/>
        <v>5.4665284503481112E-2</v>
      </c>
      <c r="G194" s="39">
        <f t="shared" si="49"/>
        <v>0.8351846165587995</v>
      </c>
      <c r="H194" s="39">
        <f t="shared" si="50"/>
        <v>4.8967640968963284</v>
      </c>
      <c r="I194" s="40">
        <f t="shared" si="51"/>
        <v>28.710177540686022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>
        <f t="shared" si="48"/>
        <v>2.1294773101147899E-2</v>
      </c>
      <c r="G195" s="39">
        <f t="shared" si="49"/>
        <v>0.31352826853350896</v>
      </c>
      <c r="H195" s="39">
        <f t="shared" si="50"/>
        <v>1.9950091621059014</v>
      </c>
      <c r="I195" s="40">
        <f t="shared" si="51"/>
        <v>12.694426488248581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>
        <f t="shared" si="48"/>
        <v>1.4532796495405674E-2</v>
      </c>
      <c r="G196" s="39">
        <f t="shared" si="49"/>
        <v>0.21062283309924956</v>
      </c>
      <c r="H196" s="39">
        <f t="shared" si="50"/>
        <v>1.4455238437961837</v>
      </c>
      <c r="I196" s="40">
        <f t="shared" si="51"/>
        <v>9.9207628737890072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>
        <f t="shared" si="48"/>
        <v>1.1900976700635847E-2</v>
      </c>
      <c r="G197" s="39">
        <f t="shared" si="49"/>
        <v>0.17205677182147353</v>
      </c>
      <c r="H197" s="39">
        <f t="shared" si="50"/>
        <v>1.2668698098666158</v>
      </c>
      <c r="I197" s="40">
        <f t="shared" si="51"/>
        <v>9.328078739131433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>
        <f t="shared" si="48"/>
        <v>0</v>
      </c>
      <c r="G198" s="39">
        <f t="shared" si="49"/>
        <v>0</v>
      </c>
      <c r="H198" s="39">
        <f t="shared" si="50"/>
        <v>0</v>
      </c>
      <c r="I198" s="40">
        <f t="shared" si="51"/>
        <v>0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>
        <f t="shared" si="48"/>
        <v>0</v>
      </c>
      <c r="G199" s="39">
        <f t="shared" si="49"/>
        <v>0</v>
      </c>
      <c r="H199" s="39">
        <f t="shared" si="50"/>
        <v>0</v>
      </c>
      <c r="I199" s="40">
        <f t="shared" si="51"/>
        <v>0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>
        <f>2^(-F200)</f>
        <v>12.236269006982821</v>
      </c>
      <c r="F200" s="74">
        <f>SUM(F169:F199)</f>
        <v>-3.6130918240237739</v>
      </c>
      <c r="G200" s="74">
        <f>SQRT(SUM(G169:G199))</f>
        <v>2.7803095486597349</v>
      </c>
      <c r="H200" s="74">
        <f>(SUM(H169:H199))/(($G$200)^3)</f>
        <v>0.78342504752585451</v>
      </c>
      <c r="I200" s="74">
        <f>(SUM(I169:I199))/(($G$200)^4)</f>
        <v>2.4719957996235267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-2.9569892473118281E-2</v>
      </c>
      <c r="G208" s="39">
        <f t="shared" si="55"/>
        <v>2.9690566271959845E-2</v>
      </c>
      <c r="H208" s="39">
        <f t="shared" si="56"/>
        <v>-8.5453493607110229E-2</v>
      </c>
      <c r="I208" s="40">
        <f t="shared" si="57"/>
        <v>0.24594679342834941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-0.1111111111111111</v>
      </c>
      <c r="G209" s="39">
        <f t="shared" si="55"/>
        <v>8.1082893034551282E-2</v>
      </c>
      <c r="H209" s="39">
        <f t="shared" si="56"/>
        <v>-0.19282616318431817</v>
      </c>
      <c r="I209" s="40">
        <f t="shared" si="57"/>
        <v>0.45856687911396088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-0.51971326164874554</v>
      </c>
      <c r="G210" s="39">
        <f t="shared" si="55"/>
        <v>0.25285989881312593</v>
      </c>
      <c r="H210" s="39">
        <f t="shared" si="56"/>
        <v>-0.47490532967053029</v>
      </c>
      <c r="I210" s="40">
        <f t="shared" si="57"/>
        <v>0.8919368915675906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-0.77419354838709675</v>
      </c>
      <c r="G211" s="39">
        <f t="shared" si="55"/>
        <v>0.21783620217648872</v>
      </c>
      <c r="H211" s="39">
        <f t="shared" si="56"/>
        <v>-0.30020795604609279</v>
      </c>
      <c r="I211" s="40">
        <f t="shared" si="57"/>
        <v>0.41372745197033206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-0.9184587813620072</v>
      </c>
      <c r="G212" s="39">
        <f t="shared" si="55"/>
        <v>0.11331917801930481</v>
      </c>
      <c r="H212" s="39">
        <f t="shared" si="56"/>
        <v>-9.950967245422819E-2</v>
      </c>
      <c r="I212" s="40">
        <f t="shared" si="57"/>
        <v>8.7383045703533654E-2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-1.0098566308243728</v>
      </c>
      <c r="G213" s="39">
        <f t="shared" si="55"/>
        <v>2.5112409778981895E-2</v>
      </c>
      <c r="H213" s="39">
        <f t="shared" si="56"/>
        <v>-9.4959112246687707E-3</v>
      </c>
      <c r="I213" s="40">
        <f t="shared" si="57"/>
        <v>3.590747792840695E-3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-0.84677419354838712</v>
      </c>
      <c r="G214" s="39">
        <f t="shared" si="55"/>
        <v>2.3952879960846764E-3</v>
      </c>
      <c r="H214" s="39">
        <f t="shared" si="56"/>
        <v>2.918988955802126E-4</v>
      </c>
      <c r="I214" s="40">
        <f t="shared" si="57"/>
        <v>3.5571908421961537E-5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-0.57885304659498205</v>
      </c>
      <c r="G215" s="39">
        <f t="shared" si="55"/>
        <v>4.7126508549110775E-2</v>
      </c>
      <c r="H215" s="39">
        <f t="shared" si="56"/>
        <v>2.9306269653300094E-2</v>
      </c>
      <c r="I215" s="40">
        <f t="shared" si="57"/>
        <v>1.8224508189417815E-2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-0.25896057347670248</v>
      </c>
      <c r="G216" s="39">
        <f t="shared" si="55"/>
        <v>7.668757179360064E-2</v>
      </c>
      <c r="H216" s="39">
        <f t="shared" si="56"/>
        <v>8.6033010650168509E-2</v>
      </c>
      <c r="I216" s="40">
        <f t="shared" si="57"/>
        <v>9.6517320191766134E-2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-0.17473118279569894</v>
      </c>
      <c r="G217" s="39">
        <f t="shared" si="55"/>
        <v>0.12256540639615575</v>
      </c>
      <c r="H217" s="39">
        <f t="shared" si="56"/>
        <v>0.19878439567835304</v>
      </c>
      <c r="I217" s="40">
        <f t="shared" si="57"/>
        <v>0.32240121521309956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-9.3189964157706098E-2</v>
      </c>
      <c r="G218" s="39">
        <f t="shared" si="55"/>
        <v>0.1290983794324973</v>
      </c>
      <c r="H218" s="39">
        <f t="shared" si="56"/>
        <v>0.273929177863937</v>
      </c>
      <c r="I218" s="40">
        <f t="shared" si="57"/>
        <v>0.58124040607688443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-3.9426523297491037E-2</v>
      </c>
      <c r="G219" s="39">
        <f t="shared" si="55"/>
        <v>9.855440547658062E-2</v>
      </c>
      <c r="H219" s="39">
        <f t="shared" si="56"/>
        <v>0.2583962279789202</v>
      </c>
      <c r="I219" s="40">
        <f t="shared" si="57"/>
        <v>0.67747971600924795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-4.0322580645161289E-2</v>
      </c>
      <c r="G220" s="39">
        <f t="shared" si="55"/>
        <v>0.17466010002284321</v>
      </c>
      <c r="H220" s="39">
        <f t="shared" si="56"/>
        <v>0.54526504344048921</v>
      </c>
      <c r="I220" s="40">
        <f t="shared" si="57"/>
        <v>1.7022432001314198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-6.2724014336917565E-3</v>
      </c>
      <c r="G221" s="39">
        <f t="shared" si="55"/>
        <v>4.701755333533264E-2</v>
      </c>
      <c r="H221" s="39">
        <f t="shared" si="56"/>
        <v>0.17029117435610622</v>
      </c>
      <c r="I221" s="40">
        <f t="shared" si="57"/>
        <v>0.61677143973779702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8.0645161290322578E-3</v>
      </c>
      <c r="G226" s="39">
        <f t="shared" si="55"/>
        <v>0.40298082125778045</v>
      </c>
      <c r="H226" s="39">
        <f t="shared" si="56"/>
        <v>2.4669937014634016</v>
      </c>
      <c r="I226" s="40">
        <f t="shared" si="57"/>
        <v>15.102599434048354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8.0645161290322578E-3</v>
      </c>
      <c r="G229" s="39">
        <f t="shared" si="55"/>
        <v>0.20821794901370266</v>
      </c>
      <c r="H229" s="39">
        <f t="shared" si="56"/>
        <v>1.5870088479485258</v>
      </c>
      <c r="I229" s="40">
        <f t="shared" si="57"/>
        <v>12.095965287320933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1.3440860215053764E-2</v>
      </c>
      <c r="G232" s="39">
        <f t="shared" si="55"/>
        <v>0.29823798986620975</v>
      </c>
      <c r="H232" s="39">
        <f t="shared" si="56"/>
        <v>2.7204863233315546</v>
      </c>
      <c r="I232" s="40">
        <f t="shared" si="57"/>
        <v>24.815905709243037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41.408751476996599</v>
      </c>
      <c r="F235" s="62">
        <f>SUM(F204:F234)</f>
        <v>-5.3718637992831546</v>
      </c>
      <c r="G235" s="62">
        <f>SQRT(SUM(G204:G234))</f>
        <v>1.5255959888628152</v>
      </c>
      <c r="H235" s="62">
        <f>(SUM(H204:H234))/(($G$235)^3)</f>
        <v>2.0205342571623319</v>
      </c>
      <c r="I235" s="62">
        <f>(SUM(I204:I234))/(($G$235)^4)</f>
        <v>10.731147686787729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>
        <f t="shared" ref="F239:F269" si="60">D239*G125</f>
        <v>0</v>
      </c>
      <c r="G239" s="39">
        <f t="shared" ref="G239:G269" si="61">G125*((D239-$F$270)^2)</f>
        <v>0</v>
      </c>
      <c r="H239" s="39">
        <f t="shared" ref="H239:H269" si="62">G125*((D239-$F$270)^3)</f>
        <v>0</v>
      </c>
      <c r="I239" s="40">
        <f t="shared" ref="I239:I269" si="63">G125*((D239-$F$270)^4)</f>
        <v>0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>
        <f t="shared" si="60"/>
        <v>0</v>
      </c>
      <c r="G240" s="39">
        <f t="shared" si="61"/>
        <v>0</v>
      </c>
      <c r="H240" s="39">
        <f t="shared" si="62"/>
        <v>0</v>
      </c>
      <c r="I240" s="40">
        <f t="shared" si="63"/>
        <v>0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>
        <f t="shared" si="60"/>
        <v>0</v>
      </c>
      <c r="G241" s="39">
        <f t="shared" si="61"/>
        <v>0</v>
      </c>
      <c r="H241" s="39">
        <f t="shared" si="62"/>
        <v>0</v>
      </c>
      <c r="I241" s="40">
        <f t="shared" si="63"/>
        <v>0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>
        <f t="shared" si="60"/>
        <v>0</v>
      </c>
      <c r="G242" s="39">
        <f t="shared" si="61"/>
        <v>0</v>
      </c>
      <c r="H242" s="39">
        <f t="shared" si="62"/>
        <v>0</v>
      </c>
      <c r="I242" s="40">
        <f t="shared" si="63"/>
        <v>0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>
        <f t="shared" si="60"/>
        <v>0</v>
      </c>
      <c r="G243" s="39">
        <f t="shared" si="61"/>
        <v>0</v>
      </c>
      <c r="H243" s="39">
        <f t="shared" si="62"/>
        <v>0</v>
      </c>
      <c r="I243" s="40">
        <f t="shared" si="63"/>
        <v>0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>
        <f t="shared" si="60"/>
        <v>0</v>
      </c>
      <c r="G244" s="39">
        <f t="shared" si="61"/>
        <v>0</v>
      </c>
      <c r="H244" s="39">
        <f t="shared" si="62"/>
        <v>0</v>
      </c>
      <c r="I244" s="40">
        <f t="shared" si="63"/>
        <v>0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>
        <f t="shared" si="60"/>
        <v>0</v>
      </c>
      <c r="G245" s="39">
        <f t="shared" si="61"/>
        <v>0</v>
      </c>
      <c r="H245" s="39">
        <f t="shared" si="62"/>
        <v>0</v>
      </c>
      <c r="I245" s="40">
        <f t="shared" si="63"/>
        <v>0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>
        <f t="shared" si="60"/>
        <v>0</v>
      </c>
      <c r="G246" s="39">
        <f t="shared" si="61"/>
        <v>0</v>
      </c>
      <c r="H246" s="39">
        <f t="shared" si="62"/>
        <v>0</v>
      </c>
      <c r="I246" s="40">
        <f t="shared" si="63"/>
        <v>0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>
        <f t="shared" si="60"/>
        <v>-4.82836031155989E-2</v>
      </c>
      <c r="G247" s="39">
        <f t="shared" si="61"/>
        <v>0.14926975554338187</v>
      </c>
      <c r="H247" s="39">
        <f t="shared" si="62"/>
        <v>-0.65614210162183473</v>
      </c>
      <c r="I247" s="40">
        <f t="shared" si="63"/>
        <v>2.8841908124891145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>
        <f t="shared" si="60"/>
        <v>-0.33707635398583985</v>
      </c>
      <c r="G248" s="39">
        <f t="shared" si="61"/>
        <v>0.88966607080730564</v>
      </c>
      <c r="H248" s="39">
        <f t="shared" si="62"/>
        <v>-3.4658544532717914</v>
      </c>
      <c r="I248" s="40">
        <f t="shared" si="63"/>
        <v>13.50186040068245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>
        <f t="shared" si="60"/>
        <v>-0.38229707253674095</v>
      </c>
      <c r="G249" s="39">
        <f t="shared" si="61"/>
        <v>0.83964406227778332</v>
      </c>
      <c r="H249" s="39">
        <f t="shared" si="62"/>
        <v>-2.8511626763795017</v>
      </c>
      <c r="I249" s="40">
        <f t="shared" si="63"/>
        <v>9.6816365081256617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>
        <f t="shared" si="60"/>
        <v>-0.31907849891390294</v>
      </c>
      <c r="G250" s="39">
        <f t="shared" si="61"/>
        <v>0.56325506931279257</v>
      </c>
      <c r="H250" s="39">
        <f t="shared" si="62"/>
        <v>-1.6310065242918887</v>
      </c>
      <c r="I250" s="40">
        <f t="shared" si="63"/>
        <v>4.7228732189277958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>
        <f t="shared" si="60"/>
        <v>-0.30901505993983291</v>
      </c>
      <c r="G251" s="39">
        <f t="shared" si="61"/>
        <v>0.41729999996540884</v>
      </c>
      <c r="H251" s="39">
        <f t="shared" si="62"/>
        <v>-0.99971732702774896</v>
      </c>
      <c r="I251" s="40">
        <f t="shared" si="63"/>
        <v>2.3950029572066933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>
        <f t="shared" si="60"/>
        <v>-0.32242086033428163</v>
      </c>
      <c r="G252" s="39">
        <f t="shared" si="61"/>
        <v>0.30897403919547589</v>
      </c>
      <c r="H252" s="39">
        <f t="shared" si="62"/>
        <v>-0.58571595334995574</v>
      </c>
      <c r="I252" s="40">
        <f t="shared" si="63"/>
        <v>1.1103301070275511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>
        <f t="shared" si="60"/>
        <v>-0.19294355021949158</v>
      </c>
      <c r="G253" s="39">
        <f t="shared" si="61"/>
        <v>0.11564282938097449</v>
      </c>
      <c r="H253" s="39">
        <f t="shared" si="62"/>
        <v>-0.16140040159975183</v>
      </c>
      <c r="I253" s="40">
        <f t="shared" si="63"/>
        <v>0.22526333691422915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>
        <f t="shared" si="60"/>
        <v>-0.10777354649313352</v>
      </c>
      <c r="G254" s="39">
        <f t="shared" si="61"/>
        <v>3.1440205844608979E-2</v>
      </c>
      <c r="H254" s="39">
        <f t="shared" si="62"/>
        <v>-2.8160368325777951E-2</v>
      </c>
      <c r="I254" s="40">
        <f t="shared" si="63"/>
        <v>2.5222682960883158E-2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>
        <f t="shared" si="60"/>
        <v>-0.12433311823461514</v>
      </c>
      <c r="G255" s="39">
        <f t="shared" si="61"/>
        <v>8.6515283980980844E-3</v>
      </c>
      <c r="H255" s="39">
        <f t="shared" si="62"/>
        <v>-3.4232380649785892E-3</v>
      </c>
      <c r="I255" s="40">
        <f t="shared" si="63"/>
        <v>1.3545073552662108E-3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>
        <f t="shared" si="60"/>
        <v>-3.5373135684877349E-2</v>
      </c>
      <c r="G256" s="39">
        <f t="shared" si="61"/>
        <v>2.199730157325636E-4</v>
      </c>
      <c r="H256" s="39">
        <f t="shared" si="62"/>
        <v>2.2947551733468726E-5</v>
      </c>
      <c r="I256" s="40">
        <f t="shared" si="63"/>
        <v>2.3938851263485686E-6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>
        <f t="shared" si="60"/>
        <v>-4.6579475946813061E-2</v>
      </c>
      <c r="G257" s="39">
        <f t="shared" si="61"/>
        <v>1.3608752091791498E-2</v>
      </c>
      <c r="H257" s="39">
        <f t="shared" si="62"/>
        <v>8.2240390059835702E-3</v>
      </c>
      <c r="I257" s="40">
        <f t="shared" si="63"/>
        <v>4.9699500083284706E-3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>
        <f t="shared" si="60"/>
        <v>-2.7266034700573493E-2</v>
      </c>
      <c r="G258" s="39">
        <f t="shared" si="61"/>
        <v>4.4335384164796432E-2</v>
      </c>
      <c r="H258" s="39">
        <f t="shared" si="62"/>
        <v>4.8960444735779304E-2</v>
      </c>
      <c r="I258" s="40">
        <f t="shared" si="63"/>
        <v>5.4067990926053272E-2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>
        <f t="shared" si="60"/>
        <v>-1.2896834413371264E-2</v>
      </c>
      <c r="G259" s="39">
        <f t="shared" si="61"/>
        <v>0.13277766545887176</v>
      </c>
      <c r="H259" s="39">
        <f t="shared" si="62"/>
        <v>0.21301784416826647</v>
      </c>
      <c r="I259" s="40">
        <f t="shared" si="63"/>
        <v>0.3417487555401505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>
        <f t="shared" si="60"/>
        <v>2.1167531605878556E-2</v>
      </c>
      <c r="G260" s="39">
        <f t="shared" si="61"/>
        <v>0.37493303855707988</v>
      </c>
      <c r="H260" s="39">
        <f t="shared" si="62"/>
        <v>0.78897903499320898</v>
      </c>
      <c r="I260" s="40">
        <f t="shared" si="63"/>
        <v>1.6602642435951873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>
        <f t="shared" si="60"/>
        <v>6.1048651694584059E-2</v>
      </c>
      <c r="G261" s="39">
        <f t="shared" si="61"/>
        <v>0.55208183145526446</v>
      </c>
      <c r="H261" s="39">
        <f t="shared" si="62"/>
        <v>1.437797671801144</v>
      </c>
      <c r="I261" s="40">
        <f t="shared" si="63"/>
        <v>3.7444850151789533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>
        <f t="shared" si="60"/>
        <v>6.2620993028983787E-2</v>
      </c>
      <c r="G262" s="39">
        <f t="shared" si="61"/>
        <v>0.48277287483581699</v>
      </c>
      <c r="H262" s="39">
        <f t="shared" si="62"/>
        <v>1.4986814177978751</v>
      </c>
      <c r="I262" s="40">
        <f t="shared" si="63"/>
        <v>4.6523864722443076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>
        <f t="shared" si="60"/>
        <v>8.2897834167976955E-2</v>
      </c>
      <c r="G263" s="39">
        <f t="shared" si="61"/>
        <v>0.61539190957029355</v>
      </c>
      <c r="H263" s="39">
        <f t="shared" si="62"/>
        <v>2.218069274433232</v>
      </c>
      <c r="I263" s="40">
        <f t="shared" si="63"/>
        <v>7.9946311117741349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>
        <f t="shared" si="60"/>
        <v>0.10126605287792997</v>
      </c>
      <c r="G264" s="39">
        <f t="shared" si="61"/>
        <v>0.75816504963873188</v>
      </c>
      <c r="H264" s="39">
        <f t="shared" si="62"/>
        <v>3.1117518618716891</v>
      </c>
      <c r="I264" s="40">
        <f t="shared" si="63"/>
        <v>12.771624931109534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>
        <f t="shared" si="60"/>
        <v>4.2589546202295797E-2</v>
      </c>
      <c r="G265" s="39">
        <f t="shared" si="61"/>
        <v>0.32832298620895523</v>
      </c>
      <c r="H265" s="39">
        <f t="shared" si="62"/>
        <v>1.511704042207491</v>
      </c>
      <c r="I265" s="40">
        <f t="shared" si="63"/>
        <v>6.9603689269933176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>
        <f t="shared" si="60"/>
        <v>2.9065592990811347E-2</v>
      </c>
      <c r="G266" s="39">
        <f t="shared" si="61"/>
        <v>0.23300840539680556</v>
      </c>
      <c r="H266" s="39">
        <f t="shared" si="62"/>
        <v>1.1893494285958552</v>
      </c>
      <c r="I266" s="40">
        <f t="shared" si="63"/>
        <v>6.0708198954984143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>
        <f t="shared" si="60"/>
        <v>1.0361093186217928E-2</v>
      </c>
      <c r="G267" s="39">
        <f t="shared" si="61"/>
        <v>8.6780098467152497E-2</v>
      </c>
      <c r="H267" s="39">
        <f t="shared" si="62"/>
        <v>0.48634342831719124</v>
      </c>
      <c r="I267" s="40">
        <f t="shared" si="63"/>
        <v>2.7256241286341583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>
        <f t="shared" si="60"/>
        <v>0</v>
      </c>
      <c r="G268" s="39">
        <f t="shared" si="61"/>
        <v>0</v>
      </c>
      <c r="H268" s="39">
        <f t="shared" si="62"/>
        <v>0</v>
      </c>
      <c r="I268" s="40">
        <f t="shared" si="63"/>
        <v>0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>
        <f t="shared" si="60"/>
        <v>0</v>
      </c>
      <c r="G269" s="39">
        <f t="shared" si="61"/>
        <v>0</v>
      </c>
      <c r="H269" s="39">
        <f t="shared" si="62"/>
        <v>0</v>
      </c>
      <c r="I269" s="40">
        <f t="shared" si="63"/>
        <v>0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>
        <f>2^(-F270)</f>
        <v>3.6158124519746595</v>
      </c>
      <c r="F270" s="66">
        <f>SUM(F239:F269)</f>
        <v>-1.8543198487643942</v>
      </c>
      <c r="G270" s="66">
        <f>SQRT(SUM(G239:G269))</f>
        <v>2.6355723343492441</v>
      </c>
      <c r="H270" s="66">
        <f>(SUM(H239:H269))/(($G$270)^3)</f>
        <v>0.1163642826180112</v>
      </c>
      <c r="I270" s="66">
        <f>(SUM(I239:I269))/(($G$270)^4)</f>
        <v>1.689705073211955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Scheda Granulometrica</vt:lpstr>
      <vt:lpstr>Curve Granulometriche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Valued Acer Customer</cp:lastModifiedBy>
  <cp:lastPrinted>2001-02-12T09:47:34Z</cp:lastPrinted>
  <dcterms:created xsi:type="dcterms:W3CDTF">2001-02-09T08:27:19Z</dcterms:created>
  <dcterms:modified xsi:type="dcterms:W3CDTF">2013-08-23T14:36:06Z</dcterms:modified>
</cp:coreProperties>
</file>