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5600" windowHeight="16060" tabRatio="853"/>
  </bookViews>
  <sheets>
    <sheet name="Generale " sheetId="18" r:id="rId1"/>
    <sheet name="Curve Granulometrich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8" l="1"/>
  <c r="E12" i="18"/>
  <c r="E135" i="18"/>
  <c r="E134" i="18"/>
  <c r="E133" i="18"/>
  <c r="E132" i="18"/>
  <c r="E131" i="18"/>
  <c r="E130" i="18"/>
  <c r="E167" i="18"/>
  <c r="E14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D128" i="18"/>
  <c r="D129" i="18"/>
  <c r="F129" i="18"/>
  <c r="F127" i="18"/>
  <c r="F126" i="18"/>
  <c r="F125" i="18"/>
  <c r="G122" i="18"/>
  <c r="H122" i="18"/>
  <c r="G121" i="18"/>
  <c r="H121" i="18"/>
  <c r="G120" i="18"/>
  <c r="H120" i="18"/>
  <c r="G119" i="18"/>
  <c r="H119" i="18"/>
  <c r="G36" i="18"/>
  <c r="G118" i="18"/>
  <c r="H118" i="18"/>
  <c r="G117" i="18"/>
  <c r="H117" i="18"/>
  <c r="G116" i="18"/>
  <c r="H116" i="18"/>
  <c r="G115" i="18"/>
  <c r="H115" i="18"/>
  <c r="G114" i="18"/>
  <c r="H114" i="18"/>
  <c r="G113" i="18"/>
  <c r="H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D85" i="18"/>
  <c r="G84" i="18"/>
  <c r="F84" i="18"/>
  <c r="G83" i="18"/>
  <c r="H83" i="18"/>
  <c r="F83" i="18"/>
  <c r="G82" i="18"/>
  <c r="F82" i="18"/>
  <c r="D42" i="18"/>
  <c r="F42" i="18"/>
  <c r="F41" i="18"/>
  <c r="F40" i="18"/>
  <c r="F39" i="18"/>
  <c r="D205" i="18"/>
  <c r="F205" i="18"/>
  <c r="D240" i="18"/>
  <c r="H84" i="18"/>
  <c r="H86" i="18"/>
  <c r="H88" i="18"/>
  <c r="H90" i="18"/>
  <c r="H92" i="18"/>
  <c r="H94" i="18"/>
  <c r="H96" i="18"/>
  <c r="H98" i="18"/>
  <c r="H100" i="18"/>
  <c r="H102" i="18"/>
  <c r="H104" i="18"/>
  <c r="H106" i="18"/>
  <c r="H108" i="18"/>
  <c r="H110" i="18"/>
  <c r="H112" i="18"/>
  <c r="I122" i="18"/>
  <c r="D43" i="18"/>
  <c r="F85" i="18"/>
  <c r="D86" i="18"/>
  <c r="F128" i="18"/>
  <c r="D130" i="18"/>
  <c r="H82" i="18"/>
  <c r="H85" i="18"/>
  <c r="H87" i="18"/>
  <c r="H89" i="18"/>
  <c r="H91" i="18"/>
  <c r="H93" i="18"/>
  <c r="H95" i="18"/>
  <c r="H97" i="18"/>
  <c r="H99" i="18"/>
  <c r="H101" i="18"/>
  <c r="H103" i="18"/>
  <c r="H105" i="18"/>
  <c r="H107" i="18"/>
  <c r="H109" i="18"/>
  <c r="H111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217" i="18"/>
  <c r="I217" i="18"/>
  <c r="H217" i="18"/>
  <c r="C243" i="18"/>
  <c r="D243" i="18"/>
  <c r="C173" i="18"/>
  <c r="F43" i="18"/>
  <c r="D44" i="18"/>
  <c r="T122" i="18"/>
  <c r="R122" i="18"/>
  <c r="P122" i="18"/>
  <c r="N122" i="18"/>
  <c r="U122" i="18"/>
  <c r="Q122" i="18"/>
  <c r="M122" i="18"/>
  <c r="I121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E235" i="18"/>
  <c r="F29" i="18"/>
  <c r="G29" i="18"/>
  <c r="G34" i="18"/>
  <c r="G33" i="18"/>
  <c r="D131" i="18"/>
  <c r="F130" i="18"/>
  <c r="F86" i="18"/>
  <c r="D87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F131" i="18"/>
  <c r="D132" i="18"/>
  <c r="I218" i="18"/>
  <c r="H218" i="18"/>
  <c r="C174" i="18"/>
  <c r="D174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F87" i="18"/>
  <c r="D88" i="18"/>
  <c r="U121" i="18"/>
  <c r="S121" i="18"/>
  <c r="Q121" i="18"/>
  <c r="O121" i="18"/>
  <c r="M121" i="18"/>
  <c r="R121" i="18"/>
  <c r="N121" i="18"/>
  <c r="I120" i="18"/>
  <c r="P121" i="18"/>
  <c r="T121" i="18"/>
  <c r="F44" i="18"/>
  <c r="D45" i="18"/>
  <c r="C244" i="18"/>
  <c r="D244" i="18"/>
  <c r="D173" i="18"/>
  <c r="G159" i="18"/>
  <c r="H159" i="18"/>
  <c r="H73" i="18"/>
  <c r="G73" i="18"/>
  <c r="G165" i="18"/>
  <c r="H165" i="18"/>
  <c r="G127" i="18"/>
  <c r="G161" i="18"/>
  <c r="H161" i="18"/>
  <c r="H75" i="18"/>
  <c r="G75" i="18"/>
  <c r="G158" i="18"/>
  <c r="H158" i="18"/>
  <c r="H72" i="18"/>
  <c r="G72" i="18"/>
  <c r="G128" i="18"/>
  <c r="G125" i="18"/>
  <c r="G160" i="18"/>
  <c r="H160" i="18"/>
  <c r="H74" i="18"/>
  <c r="G74" i="18"/>
  <c r="G134" i="18"/>
  <c r="H134" i="18"/>
  <c r="H48" i="18"/>
  <c r="G48" i="18"/>
  <c r="G162" i="18"/>
  <c r="H162" i="18"/>
  <c r="G136" i="18"/>
  <c r="H136" i="18"/>
  <c r="H50" i="18"/>
  <c r="G50" i="18"/>
  <c r="G163" i="18"/>
  <c r="H163" i="18"/>
  <c r="H77" i="18"/>
  <c r="G77" i="18"/>
  <c r="G131" i="18"/>
  <c r="H131" i="18"/>
  <c r="H45" i="18"/>
  <c r="G45" i="18"/>
  <c r="G129" i="18"/>
  <c r="G130" i="18"/>
  <c r="H130" i="18"/>
  <c r="H44" i="18"/>
  <c r="G44" i="18"/>
  <c r="F174" i="18"/>
  <c r="G137" i="18"/>
  <c r="H137" i="18"/>
  <c r="H51" i="18"/>
  <c r="G51" i="18"/>
  <c r="G135" i="18"/>
  <c r="H135" i="18"/>
  <c r="H49" i="18"/>
  <c r="G49" i="18"/>
  <c r="G126" i="18"/>
  <c r="G133" i="18"/>
  <c r="H133" i="18"/>
  <c r="H47" i="18"/>
  <c r="G47" i="18"/>
  <c r="G164" i="18"/>
  <c r="H164" i="18"/>
  <c r="H78" i="18"/>
  <c r="G78" i="18"/>
  <c r="G132" i="18"/>
  <c r="H132" i="18"/>
  <c r="H46" i="18"/>
  <c r="G46" i="18"/>
  <c r="F88" i="18"/>
  <c r="D89" i="18"/>
  <c r="C245" i="18"/>
  <c r="D245" i="18"/>
  <c r="F45" i="18"/>
  <c r="D46" i="18"/>
  <c r="U120" i="18"/>
  <c r="S120" i="18"/>
  <c r="Q120" i="18"/>
  <c r="O120" i="18"/>
  <c r="M120" i="18"/>
  <c r="T120" i="18"/>
  <c r="P120" i="18"/>
  <c r="R120" i="18"/>
  <c r="N120" i="18"/>
  <c r="I119" i="18"/>
  <c r="C175" i="18"/>
  <c r="D133" i="18"/>
  <c r="F132" i="18"/>
  <c r="F241" i="18"/>
  <c r="H127" i="18"/>
  <c r="H41" i="18"/>
  <c r="G41" i="18"/>
  <c r="F171" i="18"/>
  <c r="H126" i="18"/>
  <c r="H40" i="18"/>
  <c r="G40" i="18"/>
  <c r="F170" i="18"/>
  <c r="F240" i="18"/>
  <c r="I165" i="18"/>
  <c r="H79" i="18"/>
  <c r="F244" i="18"/>
  <c r="J36" i="18"/>
  <c r="H76" i="18"/>
  <c r="F239" i="18"/>
  <c r="H125" i="18"/>
  <c r="H39" i="18"/>
  <c r="H129" i="18"/>
  <c r="H43" i="18"/>
  <c r="G43" i="18"/>
  <c r="F173" i="18"/>
  <c r="F243" i="18"/>
  <c r="H128" i="18"/>
  <c r="H42" i="18"/>
  <c r="G42" i="18"/>
  <c r="F172" i="18"/>
  <c r="F242" i="18"/>
  <c r="F245" i="18"/>
  <c r="F133" i="18"/>
  <c r="D134" i="18"/>
  <c r="C176" i="18"/>
  <c r="U119" i="18"/>
  <c r="S119" i="18"/>
  <c r="Q119" i="18"/>
  <c r="O119" i="18"/>
  <c r="M119" i="18"/>
  <c r="R119" i="18"/>
  <c r="N119" i="18"/>
  <c r="I118" i="18"/>
  <c r="T119" i="18"/>
  <c r="P119" i="18"/>
  <c r="F46" i="18"/>
  <c r="D47" i="18"/>
  <c r="C246" i="18"/>
  <c r="F89" i="18"/>
  <c r="D90" i="18"/>
  <c r="D175" i="18"/>
  <c r="G79" i="18"/>
  <c r="I79" i="18"/>
  <c r="G138" i="18"/>
  <c r="H138" i="18"/>
  <c r="H52" i="18"/>
  <c r="G139" i="18"/>
  <c r="H139" i="18"/>
  <c r="H53" i="18"/>
  <c r="G140" i="18"/>
  <c r="H140" i="18"/>
  <c r="H54" i="18"/>
  <c r="G141" i="18"/>
  <c r="H141" i="18"/>
  <c r="H55" i="18"/>
  <c r="G142" i="18"/>
  <c r="H142" i="18"/>
  <c r="H56" i="18"/>
  <c r="G143" i="18"/>
  <c r="H143" i="18"/>
  <c r="H57" i="18"/>
  <c r="D33" i="18"/>
  <c r="G39" i="18"/>
  <c r="S165" i="18"/>
  <c r="N165" i="18"/>
  <c r="P165" i="18"/>
  <c r="Q165" i="18"/>
  <c r="I164" i="18"/>
  <c r="O165" i="18"/>
  <c r="M165" i="18"/>
  <c r="T165" i="18"/>
  <c r="R165" i="18"/>
  <c r="U165" i="18"/>
  <c r="D36" i="18"/>
  <c r="G76" i="18"/>
  <c r="F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P118" i="18"/>
  <c r="R118" i="18"/>
  <c r="N118" i="18"/>
  <c r="I117" i="18"/>
  <c r="C177" i="18"/>
  <c r="D135" i="18"/>
  <c r="F134" i="18"/>
  <c r="D246" i="18"/>
  <c r="D176" i="18"/>
  <c r="P164" i="18"/>
  <c r="I163" i="18"/>
  <c r="N164" i="18"/>
  <c r="Q164" i="18"/>
  <c r="U164" i="18"/>
  <c r="S164" i="18"/>
  <c r="R164" i="18"/>
  <c r="O164" i="18"/>
  <c r="T164" i="18"/>
  <c r="M164" i="18"/>
  <c r="F169" i="18"/>
  <c r="F176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G52" i="18"/>
  <c r="C182" i="18"/>
  <c r="D182" i="18"/>
  <c r="F182" i="18"/>
  <c r="G53" i="18"/>
  <c r="C183" i="18"/>
  <c r="D183" i="18"/>
  <c r="F183" i="18"/>
  <c r="G54" i="18"/>
  <c r="C184" i="18"/>
  <c r="D184" i="18"/>
  <c r="F184" i="18"/>
  <c r="G55" i="18"/>
  <c r="C185" i="18"/>
  <c r="D185" i="18"/>
  <c r="F185" i="18"/>
  <c r="G56" i="18"/>
  <c r="C186" i="18"/>
  <c r="D186" i="18"/>
  <c r="F186" i="18"/>
  <c r="G57" i="18"/>
  <c r="C187" i="18"/>
  <c r="D187" i="18"/>
  <c r="F187" i="18"/>
  <c r="G144" i="18"/>
  <c r="H144" i="18"/>
  <c r="H58" i="18"/>
  <c r="G58" i="18"/>
  <c r="C188" i="18"/>
  <c r="D188" i="18"/>
  <c r="F188" i="18"/>
  <c r="G145" i="18"/>
  <c r="H145" i="18"/>
  <c r="H59" i="18"/>
  <c r="G59" i="18"/>
  <c r="C189" i="18"/>
  <c r="D189" i="18"/>
  <c r="F189" i="18"/>
  <c r="G146" i="18"/>
  <c r="H146" i="18"/>
  <c r="H60" i="18"/>
  <c r="G60" i="18"/>
  <c r="C190" i="18"/>
  <c r="D190" i="18"/>
  <c r="F190" i="18"/>
  <c r="G147" i="18"/>
  <c r="H147" i="18"/>
  <c r="H61" i="18"/>
  <c r="G61" i="18"/>
  <c r="C191" i="18"/>
  <c r="D191" i="18"/>
  <c r="F191" i="18"/>
  <c r="G148" i="18"/>
  <c r="H148" i="18"/>
  <c r="H62" i="18"/>
  <c r="G62" i="18"/>
  <c r="C192" i="18"/>
  <c r="D192" i="18"/>
  <c r="F192" i="18"/>
  <c r="G149" i="18"/>
  <c r="H149" i="18"/>
  <c r="H63" i="18"/>
  <c r="G63" i="18"/>
  <c r="C193" i="18"/>
  <c r="D193" i="18"/>
  <c r="F193" i="18"/>
  <c r="G150" i="18"/>
  <c r="H150" i="18"/>
  <c r="H64" i="18"/>
  <c r="G64" i="18"/>
  <c r="C194" i="18"/>
  <c r="D194" i="18"/>
  <c r="F194" i="18"/>
  <c r="G151" i="18"/>
  <c r="H151" i="18"/>
  <c r="H65" i="18"/>
  <c r="G65" i="18"/>
  <c r="C195" i="18"/>
  <c r="D195" i="18"/>
  <c r="F195" i="18"/>
  <c r="G152" i="18"/>
  <c r="H152" i="18"/>
  <c r="H66" i="18"/>
  <c r="G66" i="18"/>
  <c r="C196" i="18"/>
  <c r="D196" i="18"/>
  <c r="F196" i="18"/>
  <c r="G153" i="18"/>
  <c r="H153" i="18"/>
  <c r="H67" i="18"/>
  <c r="G67" i="18"/>
  <c r="C197" i="18"/>
  <c r="D197" i="18"/>
  <c r="F197" i="18"/>
  <c r="G154" i="18"/>
  <c r="H154" i="18"/>
  <c r="H68" i="18"/>
  <c r="G68" i="18"/>
  <c r="C198" i="18"/>
  <c r="D198" i="18"/>
  <c r="F198" i="18"/>
  <c r="G155" i="18"/>
  <c r="H155" i="18"/>
  <c r="H69" i="18"/>
  <c r="G69" i="18"/>
  <c r="C199" i="18"/>
  <c r="D199" i="18"/>
  <c r="F199" i="18"/>
  <c r="F200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Q79" i="18"/>
  <c r="O79" i="18"/>
  <c r="N79" i="18"/>
  <c r="M79" i="18"/>
  <c r="R79" i="18"/>
  <c r="P79" i="18"/>
  <c r="I78" i="18"/>
  <c r="U79" i="18"/>
  <c r="T79" i="18"/>
  <c r="S79" i="18"/>
  <c r="F247" i="18"/>
  <c r="F135" i="18"/>
  <c r="D136" i="18"/>
  <c r="F246" i="18"/>
  <c r="U117" i="18"/>
  <c r="S117" i="18"/>
  <c r="Q117" i="18"/>
  <c r="O117" i="18"/>
  <c r="M117" i="18"/>
  <c r="R117" i="18"/>
  <c r="N117" i="18"/>
  <c r="I116" i="18"/>
  <c r="T117" i="18"/>
  <c r="P117" i="18"/>
  <c r="F48" i="18"/>
  <c r="D49" i="18"/>
  <c r="C248" i="18"/>
  <c r="D248" i="18"/>
  <c r="F91" i="18"/>
  <c r="D92" i="18"/>
  <c r="I176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D30" i="18"/>
  <c r="U163" i="18"/>
  <c r="P163" i="18"/>
  <c r="S163" i="18"/>
  <c r="N163" i="18"/>
  <c r="O163" i="18"/>
  <c r="Q163" i="18"/>
  <c r="M163" i="18"/>
  <c r="I162" i="18"/>
  <c r="T163" i="18"/>
  <c r="R163" i="18"/>
  <c r="I169" i="18"/>
  <c r="I170" i="18"/>
  <c r="I171" i="18"/>
  <c r="I172" i="18"/>
  <c r="I173" i="18"/>
  <c r="I174" i="18"/>
  <c r="I175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S78" i="18"/>
  <c r="I77" i="18"/>
  <c r="Q78" i="18"/>
  <c r="O78" i="18"/>
  <c r="M78" i="18"/>
  <c r="T78" i="18"/>
  <c r="P78" i="18"/>
  <c r="R78" i="18"/>
  <c r="U78" i="18"/>
  <c r="N78" i="18"/>
  <c r="E200" i="18"/>
  <c r="C29" i="18"/>
  <c r="D29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P116" i="18"/>
  <c r="R116" i="18"/>
  <c r="N116" i="18"/>
  <c r="I115" i="18"/>
  <c r="D137" i="18"/>
  <c r="F136" i="18"/>
  <c r="S77" i="18"/>
  <c r="P77" i="18"/>
  <c r="T77" i="18"/>
  <c r="Q77" i="18"/>
  <c r="U77" i="18"/>
  <c r="O77" i="18"/>
  <c r="M77" i="18"/>
  <c r="R77" i="18"/>
  <c r="N77" i="18"/>
  <c r="I76" i="18"/>
  <c r="N162" i="18"/>
  <c r="P162" i="18"/>
  <c r="U162" i="18"/>
  <c r="S162" i="18"/>
  <c r="Q162" i="18"/>
  <c r="O162" i="18"/>
  <c r="T162" i="18"/>
  <c r="M162" i="18"/>
  <c r="R162" i="18"/>
  <c r="I161" i="18"/>
  <c r="F249" i="18"/>
  <c r="F137" i="18"/>
  <c r="D138" i="18"/>
  <c r="U115" i="18"/>
  <c r="S115" i="18"/>
  <c r="Q115" i="18"/>
  <c r="O115" i="18"/>
  <c r="M115" i="18"/>
  <c r="R115" i="18"/>
  <c r="N115" i="18"/>
  <c r="I114" i="18"/>
  <c r="T115" i="18"/>
  <c r="P115" i="18"/>
  <c r="F50" i="18"/>
  <c r="D51" i="18"/>
  <c r="C250" i="18"/>
  <c r="D250" i="18"/>
  <c r="F93" i="18"/>
  <c r="D94" i="18"/>
  <c r="R161" i="18"/>
  <c r="U161" i="18"/>
  <c r="P161" i="18"/>
  <c r="O161" i="18"/>
  <c r="T161" i="18"/>
  <c r="S161" i="18"/>
  <c r="N161" i="18"/>
  <c r="Q161" i="18"/>
  <c r="M161" i="18"/>
  <c r="I160" i="18"/>
  <c r="M76" i="18"/>
  <c r="U76" i="18"/>
  <c r="N76" i="18"/>
  <c r="O76" i="18"/>
  <c r="T76" i="18"/>
  <c r="R76" i="18"/>
  <c r="P76" i="18"/>
  <c r="S76" i="18"/>
  <c r="I75" i="18"/>
  <c r="Q76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P114" i="18"/>
  <c r="R114" i="18"/>
  <c r="N114" i="18"/>
  <c r="I113" i="18"/>
  <c r="D139" i="18"/>
  <c r="F138" i="18"/>
  <c r="Q160" i="18"/>
  <c r="R160" i="18"/>
  <c r="O160" i="18"/>
  <c r="I159" i="18"/>
  <c r="T160" i="18"/>
  <c r="M160" i="18"/>
  <c r="P160" i="18"/>
  <c r="S160" i="18"/>
  <c r="N160" i="18"/>
  <c r="U160" i="18"/>
  <c r="M75" i="18"/>
  <c r="U75" i="18"/>
  <c r="R75" i="18"/>
  <c r="I74" i="18"/>
  <c r="T75" i="18"/>
  <c r="O75" i="18"/>
  <c r="N75" i="18"/>
  <c r="S75" i="18"/>
  <c r="P75" i="18"/>
  <c r="Q75" i="18"/>
  <c r="F251" i="18"/>
  <c r="F139" i="18"/>
  <c r="D140" i="18"/>
  <c r="U113" i="18"/>
  <c r="S113" i="18"/>
  <c r="Q113" i="18"/>
  <c r="O113" i="18"/>
  <c r="M113" i="18"/>
  <c r="R113" i="18"/>
  <c r="N113" i="18"/>
  <c r="I112" i="18"/>
  <c r="T113" i="18"/>
  <c r="P113" i="18"/>
  <c r="F52" i="18"/>
  <c r="D53" i="18"/>
  <c r="C252" i="18"/>
  <c r="D252" i="18"/>
  <c r="F95" i="18"/>
  <c r="D96" i="18"/>
  <c r="P74" i="18"/>
  <c r="S74" i="18"/>
  <c r="Q74" i="18"/>
  <c r="T74" i="18"/>
  <c r="R74" i="18"/>
  <c r="U74" i="18"/>
  <c r="N74" i="18"/>
  <c r="I73" i="18"/>
  <c r="O74" i="18"/>
  <c r="M74" i="18"/>
  <c r="Q159" i="18"/>
  <c r="I158" i="18"/>
  <c r="T159" i="18"/>
  <c r="O159" i="18"/>
  <c r="S159" i="18"/>
  <c r="M159" i="18"/>
  <c r="R159" i="18"/>
  <c r="U159" i="18"/>
  <c r="P159" i="18"/>
  <c r="N159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P112" i="18"/>
  <c r="R112" i="18"/>
  <c r="N112" i="18"/>
  <c r="I111" i="18"/>
  <c r="D141" i="18"/>
  <c r="F140" i="18"/>
  <c r="T158" i="18"/>
  <c r="M158" i="18"/>
  <c r="N158" i="18"/>
  <c r="R158" i="18"/>
  <c r="P158" i="18"/>
  <c r="U158" i="18"/>
  <c r="O158" i="18"/>
  <c r="S158" i="18"/>
  <c r="Q158" i="18"/>
  <c r="S73" i="18"/>
  <c r="R73" i="18"/>
  <c r="M73" i="18"/>
  <c r="Q73" i="18"/>
  <c r="O73" i="18"/>
  <c r="N73" i="18"/>
  <c r="I72" i="18"/>
  <c r="T73" i="18"/>
  <c r="U73" i="18"/>
  <c r="P73" i="18"/>
  <c r="D142" i="18"/>
  <c r="F141" i="18"/>
  <c r="U111" i="18"/>
  <c r="S111" i="18"/>
  <c r="Q111" i="18"/>
  <c r="O111" i="18"/>
  <c r="M111" i="18"/>
  <c r="R111" i="18"/>
  <c r="N111" i="18"/>
  <c r="I110" i="18"/>
  <c r="T111" i="18"/>
  <c r="P111" i="18"/>
  <c r="F54" i="18"/>
  <c r="D55" i="18"/>
  <c r="C254" i="18"/>
  <c r="D254" i="18"/>
  <c r="F97" i="18"/>
  <c r="D98" i="18"/>
  <c r="T72" i="18"/>
  <c r="U72" i="18"/>
  <c r="P72" i="18"/>
  <c r="R72" i="18"/>
  <c r="N72" i="18"/>
  <c r="S72" i="18"/>
  <c r="M72" i="18"/>
  <c r="Q72" i="18"/>
  <c r="O72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P110" i="18"/>
  <c r="R110" i="18"/>
  <c r="N110" i="18"/>
  <c r="I109" i="18"/>
  <c r="F143" i="18"/>
  <c r="D144" i="18"/>
  <c r="U109" i="18"/>
  <c r="S109" i="18"/>
  <c r="Q109" i="18"/>
  <c r="O109" i="18"/>
  <c r="M109" i="18"/>
  <c r="R109" i="18"/>
  <c r="N109" i="18"/>
  <c r="I108" i="18"/>
  <c r="T109" i="18"/>
  <c r="P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P108" i="18"/>
  <c r="N108" i="18"/>
  <c r="I107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I106" i="18"/>
  <c r="P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P106" i="18"/>
  <c r="R106" i="18"/>
  <c r="N106" i="18"/>
  <c r="I105" i="18"/>
  <c r="D147" i="18"/>
  <c r="F146" i="18"/>
  <c r="F147" i="18"/>
  <c r="D148" i="18"/>
  <c r="U105" i="18"/>
  <c r="S105" i="18"/>
  <c r="Q105" i="18"/>
  <c r="O105" i="18"/>
  <c r="M105" i="18"/>
  <c r="R105" i="18"/>
  <c r="N105" i="18"/>
  <c r="I104" i="18"/>
  <c r="T105" i="18"/>
  <c r="P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P104" i="18"/>
  <c r="R104" i="18"/>
  <c r="N104" i="18"/>
  <c r="I103" i="18"/>
  <c r="D149" i="18"/>
  <c r="F148" i="18"/>
  <c r="F149" i="18"/>
  <c r="D150" i="18"/>
  <c r="U103" i="18"/>
  <c r="S103" i="18"/>
  <c r="Q103" i="18"/>
  <c r="O103" i="18"/>
  <c r="M103" i="18"/>
  <c r="R103" i="18"/>
  <c r="N103" i="18"/>
  <c r="I102" i="18"/>
  <c r="T103" i="18"/>
  <c r="P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P102" i="18"/>
  <c r="R102" i="18"/>
  <c r="N102" i="18"/>
  <c r="I101" i="18"/>
  <c r="D151" i="18"/>
  <c r="F150" i="18"/>
  <c r="F151" i="18"/>
  <c r="D152" i="18"/>
  <c r="U101" i="18"/>
  <c r="S101" i="18"/>
  <c r="Q101" i="18"/>
  <c r="O101" i="18"/>
  <c r="M101" i="18"/>
  <c r="R101" i="18"/>
  <c r="N101" i="18"/>
  <c r="I100" i="18"/>
  <c r="T101" i="18"/>
  <c r="P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P100" i="18"/>
  <c r="R100" i="18"/>
  <c r="N100" i="18"/>
  <c r="I99" i="18"/>
  <c r="D153" i="18"/>
  <c r="F152" i="18"/>
  <c r="F153" i="18"/>
  <c r="D154" i="18"/>
  <c r="U99" i="18"/>
  <c r="S99" i="18"/>
  <c r="Q99" i="18"/>
  <c r="O99" i="18"/>
  <c r="M99" i="18"/>
  <c r="R99" i="18"/>
  <c r="N99" i="18"/>
  <c r="I98" i="18"/>
  <c r="T99" i="18"/>
  <c r="P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P98" i="18"/>
  <c r="R98" i="18"/>
  <c r="N98" i="18"/>
  <c r="I97" i="18"/>
  <c r="D155" i="18"/>
  <c r="F154" i="18"/>
  <c r="F155" i="18"/>
  <c r="D156" i="18"/>
  <c r="U97" i="18"/>
  <c r="S97" i="18"/>
  <c r="Q97" i="18"/>
  <c r="O97" i="18"/>
  <c r="M97" i="18"/>
  <c r="R97" i="18"/>
  <c r="N97" i="18"/>
  <c r="I96" i="18"/>
  <c r="T97" i="18"/>
  <c r="P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P96" i="18"/>
  <c r="R96" i="18"/>
  <c r="N96" i="18"/>
  <c r="I95" i="18"/>
  <c r="D157" i="18"/>
  <c r="F156" i="18"/>
  <c r="F157" i="18"/>
  <c r="D158" i="18"/>
  <c r="U95" i="18"/>
  <c r="S95" i="18"/>
  <c r="Q95" i="18"/>
  <c r="O95" i="18"/>
  <c r="M95" i="18"/>
  <c r="R95" i="18"/>
  <c r="N95" i="18"/>
  <c r="I94" i="18"/>
  <c r="T95" i="18"/>
  <c r="P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P94" i="18"/>
  <c r="R94" i="18"/>
  <c r="N94" i="18"/>
  <c r="I93" i="18"/>
  <c r="D159" i="18"/>
  <c r="F158" i="18"/>
  <c r="F159" i="18"/>
  <c r="D160" i="18"/>
  <c r="U93" i="18"/>
  <c r="S93" i="18"/>
  <c r="Q93" i="18"/>
  <c r="O93" i="18"/>
  <c r="M93" i="18"/>
  <c r="R93" i="18"/>
  <c r="N93" i="18"/>
  <c r="I92" i="18"/>
  <c r="T93" i="18"/>
  <c r="P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P92" i="18"/>
  <c r="N92" i="18"/>
  <c r="I91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I90" i="18"/>
  <c r="P91" i="18"/>
  <c r="T91" i="18"/>
  <c r="F74" i="18"/>
  <c r="D75" i="18"/>
  <c r="F75" i="18"/>
  <c r="D76" i="18"/>
  <c r="U90" i="18"/>
  <c r="S90" i="18"/>
  <c r="Q90" i="18"/>
  <c r="O90" i="18"/>
  <c r="M90" i="18"/>
  <c r="T90" i="18"/>
  <c r="P90" i="18"/>
  <c r="N90" i="18"/>
  <c r="I89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I88" i="18"/>
  <c r="P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P88" i="18"/>
  <c r="N88" i="18"/>
  <c r="I87" i="18"/>
  <c r="R88" i="18"/>
  <c r="D165" i="18"/>
  <c r="F165" i="18"/>
  <c r="F164" i="18"/>
  <c r="U87" i="18"/>
  <c r="S87" i="18"/>
  <c r="Q87" i="18"/>
  <c r="O87" i="18"/>
  <c r="M87" i="18"/>
  <c r="R87" i="18"/>
  <c r="N87" i="18"/>
  <c r="I86" i="18"/>
  <c r="P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P86" i="18"/>
  <c r="R86" i="18"/>
  <c r="N86" i="18"/>
  <c r="I85" i="18"/>
  <c r="U85" i="18"/>
  <c r="S85" i="18"/>
  <c r="Q85" i="18"/>
  <c r="O85" i="18"/>
  <c r="M85" i="18"/>
  <c r="R85" i="18"/>
  <c r="N85" i="18"/>
  <c r="I84" i="18"/>
  <c r="T85" i="18"/>
  <c r="P85" i="18"/>
  <c r="U84" i="18"/>
  <c r="S84" i="18"/>
  <c r="Q84" i="18"/>
  <c r="O84" i="18"/>
  <c r="M84" i="18"/>
  <c r="I83" i="18"/>
  <c r="T84" i="18"/>
  <c r="P84" i="18"/>
  <c r="R84" i="18"/>
  <c r="N84" i="18"/>
  <c r="T83" i="18"/>
  <c r="R83" i="18"/>
  <c r="P83" i="18"/>
  <c r="N83" i="18"/>
  <c r="S83" i="18"/>
  <c r="O83" i="18"/>
  <c r="U83" i="18"/>
  <c r="M83" i="18"/>
  <c r="I82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P82" i="18"/>
  <c r="P123" i="18"/>
  <c r="F25" i="18"/>
  <c r="G25" i="18"/>
  <c r="T82" i="18"/>
  <c r="T123" i="18"/>
  <c r="F21" i="18"/>
  <c r="G21" i="18"/>
  <c r="F254" i="18"/>
  <c r="G156" i="18"/>
  <c r="H156" i="18"/>
  <c r="H70" i="18"/>
  <c r="G70" i="18"/>
  <c r="F266" i="18"/>
  <c r="F259" i="18"/>
  <c r="F256" i="18"/>
  <c r="G157" i="18"/>
  <c r="H157" i="18"/>
  <c r="F255" i="18"/>
  <c r="F260" i="18"/>
  <c r="F268" i="18"/>
  <c r="F258" i="18"/>
  <c r="F264" i="18"/>
  <c r="F263" i="18"/>
  <c r="F253" i="18"/>
  <c r="F262" i="18"/>
  <c r="I157" i="18"/>
  <c r="H71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P157" i="18"/>
  <c r="S157" i="18"/>
  <c r="Q157" i="18"/>
  <c r="T157" i="18"/>
  <c r="U157" i="18"/>
  <c r="I156" i="18"/>
  <c r="R157" i="18"/>
  <c r="I71" i="18"/>
  <c r="G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I155" i="18"/>
  <c r="P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P155" i="18"/>
  <c r="R155" i="18"/>
  <c r="U155" i="18"/>
  <c r="T155" i="18"/>
  <c r="I154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P154" i="18"/>
  <c r="M154" i="18"/>
  <c r="U154" i="18"/>
  <c r="T154" i="18"/>
  <c r="Q154" i="18"/>
  <c r="R154" i="18"/>
  <c r="I153" i="18"/>
  <c r="O154" i="18"/>
  <c r="H270" i="18"/>
  <c r="J31" i="18"/>
  <c r="S153" i="18"/>
  <c r="O153" i="18"/>
  <c r="U153" i="18"/>
  <c r="R153" i="18"/>
  <c r="I152" i="18"/>
  <c r="N153" i="18"/>
  <c r="T153" i="18"/>
  <c r="Q153" i="18"/>
  <c r="P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P152" i="18"/>
  <c r="I151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P151" i="18"/>
  <c r="O151" i="18"/>
  <c r="I150" i="18"/>
  <c r="S151" i="18"/>
  <c r="T151" i="18"/>
  <c r="M151" i="18"/>
  <c r="N151" i="18"/>
  <c r="Q151" i="18"/>
  <c r="R151" i="18"/>
  <c r="U151" i="18"/>
  <c r="O150" i="18"/>
  <c r="Q150" i="18"/>
  <c r="I149" i="18"/>
  <c r="R150" i="18"/>
  <c r="T150" i="18"/>
  <c r="U150" i="18"/>
  <c r="P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P149" i="18"/>
  <c r="S149" i="18"/>
  <c r="M149" i="18"/>
  <c r="I148" i="18"/>
  <c r="O63" i="18"/>
  <c r="S63" i="18"/>
  <c r="T63" i="18"/>
  <c r="U63" i="18"/>
  <c r="N63" i="18"/>
  <c r="I62" i="18"/>
  <c r="Q63" i="18"/>
  <c r="R63" i="18"/>
  <c r="P63" i="18"/>
  <c r="M63" i="18"/>
  <c r="Q148" i="18"/>
  <c r="P148" i="18"/>
  <c r="T148" i="18"/>
  <c r="O148" i="18"/>
  <c r="M148" i="18"/>
  <c r="U148" i="18"/>
  <c r="S148" i="18"/>
  <c r="I147" i="18"/>
  <c r="N148" i="18"/>
  <c r="R148" i="18"/>
  <c r="S147" i="18"/>
  <c r="P147" i="18"/>
  <c r="M147" i="18"/>
  <c r="R147" i="18"/>
  <c r="Q147" i="18"/>
  <c r="I146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P146" i="18"/>
  <c r="O146" i="18"/>
  <c r="R146" i="18"/>
  <c r="N146" i="18"/>
  <c r="M146" i="18"/>
  <c r="U146" i="18"/>
  <c r="Q146" i="18"/>
  <c r="I145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I144" i="18"/>
  <c r="R145" i="18"/>
  <c r="Q145" i="18"/>
  <c r="P145" i="18"/>
  <c r="O145" i="18"/>
  <c r="M145" i="18"/>
  <c r="Q144" i="18"/>
  <c r="P144" i="18"/>
  <c r="O144" i="18"/>
  <c r="U144" i="18"/>
  <c r="I143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I142" i="18"/>
  <c r="P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I141" i="18"/>
  <c r="O142" i="18"/>
  <c r="U142" i="18"/>
  <c r="P142" i="18"/>
  <c r="Q142" i="18"/>
  <c r="S142" i="18"/>
  <c r="M142" i="18"/>
  <c r="N142" i="18"/>
  <c r="O141" i="18"/>
  <c r="U141" i="18"/>
  <c r="M141" i="18"/>
  <c r="T141" i="18"/>
  <c r="P141" i="18"/>
  <c r="R141" i="18"/>
  <c r="S141" i="18"/>
  <c r="N141" i="18"/>
  <c r="I140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P140" i="18"/>
  <c r="R140" i="18"/>
  <c r="Q140" i="18"/>
  <c r="O140" i="18"/>
  <c r="I139" i="18"/>
  <c r="N140" i="18"/>
  <c r="S140" i="18"/>
  <c r="U140" i="18"/>
  <c r="M140" i="18"/>
  <c r="M139" i="18"/>
  <c r="O139" i="18"/>
  <c r="S139" i="18"/>
  <c r="N139" i="18"/>
  <c r="Q139" i="18"/>
  <c r="I138" i="18"/>
  <c r="T139" i="18"/>
  <c r="U139" i="18"/>
  <c r="R139" i="18"/>
  <c r="P139" i="18"/>
  <c r="U54" i="18"/>
  <c r="N54" i="18"/>
  <c r="R54" i="18"/>
  <c r="Q54" i="18"/>
  <c r="S54" i="18"/>
  <c r="T54" i="18"/>
  <c r="I53" i="18"/>
  <c r="O54" i="18"/>
  <c r="M54" i="18"/>
  <c r="P54" i="18"/>
  <c r="S138" i="18"/>
  <c r="P138" i="18"/>
  <c r="M138" i="18"/>
  <c r="R138" i="18"/>
  <c r="Q138" i="18"/>
  <c r="N138" i="18"/>
  <c r="O138" i="18"/>
  <c r="U138" i="18"/>
  <c r="T138" i="18"/>
  <c r="I137" i="18"/>
  <c r="U53" i="18"/>
  <c r="O53" i="18"/>
  <c r="Q53" i="18"/>
  <c r="T53" i="18"/>
  <c r="N53" i="18"/>
  <c r="R53" i="18"/>
  <c r="I52" i="18"/>
  <c r="S53" i="18"/>
  <c r="P53" i="18"/>
  <c r="M53" i="18"/>
  <c r="P137" i="18"/>
  <c r="O137" i="18"/>
  <c r="Q137" i="18"/>
  <c r="R137" i="18"/>
  <c r="N137" i="18"/>
  <c r="I136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P136" i="18"/>
  <c r="N136" i="18"/>
  <c r="I135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P135" i="18"/>
  <c r="R135" i="18"/>
  <c r="I134" i="18"/>
  <c r="Q135" i="18"/>
  <c r="M135" i="18"/>
  <c r="T135" i="18"/>
  <c r="O135" i="18"/>
  <c r="U135" i="18"/>
  <c r="N135" i="18"/>
  <c r="M134" i="18"/>
  <c r="I133" i="18"/>
  <c r="R134" i="18"/>
  <c r="T134" i="18"/>
  <c r="N134" i="18"/>
  <c r="U134" i="18"/>
  <c r="P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I132" i="18"/>
  <c r="P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I131" i="18"/>
  <c r="P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P131" i="18"/>
  <c r="I130" i="18"/>
  <c r="O131" i="18"/>
  <c r="T131" i="18"/>
  <c r="T130" i="18"/>
  <c r="N130" i="18"/>
  <c r="R130" i="18"/>
  <c r="U130" i="18"/>
  <c r="P130" i="18"/>
  <c r="Q130" i="18"/>
  <c r="S130" i="18"/>
  <c r="M130" i="18"/>
  <c r="I129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I128" i="18"/>
  <c r="P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P128" i="18"/>
  <c r="T128" i="18"/>
  <c r="N128" i="18"/>
  <c r="U128" i="18"/>
  <c r="I127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P127" i="18"/>
  <c r="N127" i="18"/>
  <c r="S127" i="18"/>
  <c r="I126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I125" i="18"/>
  <c r="N126" i="18"/>
  <c r="M126" i="18"/>
  <c r="P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P125" i="18"/>
  <c r="P166" i="18"/>
  <c r="I25" i="18"/>
  <c r="J25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<sst xmlns="http://schemas.openxmlformats.org/spreadsheetml/2006/main" count="247" uniqueCount="80">
  <si>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</si>
  <si>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</si>
  <si>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</si>
  <si>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</si>
  <si>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</si>
  <si>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</si>
  <si>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</si>
  <si>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</si>
  <si>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</si>
  <si>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</si>
  <si>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</si>
  <si>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</si>
  <si>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</si>
  <si>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</si>
  <si>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</si>
  <si>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</si>
  <si>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</si>
  <si>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</si>
  <si>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</si>
  <si>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</si>
  <si>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</si>
  <si>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</si>
  <si>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</si>
  <si>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</si>
  <si>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</si>
  <si>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</si>
  <si>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</si>
  <si>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</si>
  <si>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</si>
  <si>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</si>
  <si>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</si>
  <si>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</si>
  <si>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</si>
  <si>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</si>
  <si>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</si>
  <si>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</si>
  <si>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</si>
  <si>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</si>
  <si>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</si>
  <si>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</si>
  <si>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</si>
  <si>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</si>
  <si>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</si>
  <si>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</si>
  <si>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</si>
  <si>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</si>
  <si>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</si>
  <si>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</si>
  <si>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</si>
  <si>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</si>
  <si>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</si>
  <si>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</si>
  <si>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</si>
  <si>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</si>
  <si>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</si>
  <si>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</si>
  <si>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</si>
  <si>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</si>
  <si>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</si>
  <si>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</si>
  <si>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</si>
  <si>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</si>
  <si>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</si>
  <si>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</si>
  <si>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</si>
  <si>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</si>
  <si>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</si>
  <si>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</si>
  <si>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</si>
  <si>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</si>
  <si>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</si>
  <si>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</si>
  <si>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</si>
  <si>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</si>
  <si>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</si>
  <si>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</si>
  <si>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</si>
  <si>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</si>
  <si>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OP-4</t>
  </si>
  <si>
    <t>Pistoia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</si>
</sst>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3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6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3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3372745498172"/>
          <c:y val="0.0406779661016949"/>
          <c:w val="0.845364898723467"/>
          <c:h val="0.817453818070641"/>
        </c:manualLayout>
      </c:layout>
      <c:barChart>
        <c:barDir val="col"/>
        <c:grouping val="clustered"/>
        <c:varyColors val="0"/>
        <c:ser>
          <c:idx val="1"/>
          <c:order val="0"/>
          <c:tx>
            <c:v>% Camp. AL-9 S</c:v>
          </c:tx>
          <c:spPr>
            <a:solidFill>
              <a:schemeClr val="accent3"/>
            </a:solidFill>
          </c:spPr>
          <c:invertIfNegative val="0"/>
          <c:val>
            <c:numRef>
              <c:f>'Generale 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0.851063829787234</c:v>
                </c:pt>
                <c:pt idx="4">
                  <c:v>1.276595744680851</c:v>
                </c:pt>
                <c:pt idx="5">
                  <c:v>4.680851063829787</c:v>
                </c:pt>
                <c:pt idx="6">
                  <c:v>19.14893617021277</c:v>
                </c:pt>
                <c:pt idx="7">
                  <c:v>19.14893617021277</c:v>
                </c:pt>
                <c:pt idx="8">
                  <c:v>14.8936170212766</c:v>
                </c:pt>
                <c:pt idx="9">
                  <c:v>9.787234042553191</c:v>
                </c:pt>
                <c:pt idx="10">
                  <c:v>8.085106382978723</c:v>
                </c:pt>
                <c:pt idx="11">
                  <c:v>4.25531914893617</c:v>
                </c:pt>
                <c:pt idx="12">
                  <c:v>2.127659574468085</c:v>
                </c:pt>
                <c:pt idx="13">
                  <c:v>5.106382978723404</c:v>
                </c:pt>
                <c:pt idx="14">
                  <c:v>4.680851063829787</c:v>
                </c:pt>
                <c:pt idx="15">
                  <c:v>4.680851063829787</c:v>
                </c:pt>
                <c:pt idx="16">
                  <c:v>0.851063829787234</c:v>
                </c:pt>
                <c:pt idx="17">
                  <c:v>0.425531914893617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7"/>
          <c:order val="4"/>
          <c:tx>
            <c:v>% Camp. AL-9 V</c:v>
          </c:tx>
          <c:spPr>
            <a:solidFill>
              <a:schemeClr val="accent2"/>
            </a:solidFill>
          </c:spPr>
          <c:invertIfNegative val="0"/>
          <c:val>
            <c:numRef>
              <c:f>'Generale '!$H$125:$H$165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3.867529937546553</c:v>
                </c:pt>
                <c:pt idx="6">
                  <c:v>12.03231536125594</c:v>
                </c:pt>
                <c:pt idx="7">
                  <c:v>10.59989686586833</c:v>
                </c:pt>
                <c:pt idx="8">
                  <c:v>10.95800148971523</c:v>
                </c:pt>
                <c:pt idx="9">
                  <c:v>5.299948432934165</c:v>
                </c:pt>
                <c:pt idx="10">
                  <c:v>3.151320689852747</c:v>
                </c:pt>
                <c:pt idx="11">
                  <c:v>4.102446570790122</c:v>
                </c:pt>
                <c:pt idx="12">
                  <c:v>6.655016329570848</c:v>
                </c:pt>
                <c:pt idx="13">
                  <c:v>8.336675643155903</c:v>
                </c:pt>
                <c:pt idx="14">
                  <c:v>6.325560075631696</c:v>
                </c:pt>
                <c:pt idx="15">
                  <c:v>4.360281899959893</c:v>
                </c:pt>
                <c:pt idx="16">
                  <c:v>6.606314100727668</c:v>
                </c:pt>
                <c:pt idx="17">
                  <c:v>2.41219274623274</c:v>
                </c:pt>
                <c:pt idx="18">
                  <c:v>3.512290150690426</c:v>
                </c:pt>
                <c:pt idx="19">
                  <c:v>2.326247636509483</c:v>
                </c:pt>
                <c:pt idx="20">
                  <c:v>1.902251761874749</c:v>
                </c:pt>
                <c:pt idx="21">
                  <c:v>1.827766000114593</c:v>
                </c:pt>
                <c:pt idx="22">
                  <c:v>0.38388815676388</c:v>
                </c:pt>
                <c:pt idx="23">
                  <c:v>3.05391623216639</c:v>
                </c:pt>
                <c:pt idx="24">
                  <c:v>0.681831203804503</c:v>
                </c:pt>
                <c:pt idx="25">
                  <c:v>0.349510112874577</c:v>
                </c:pt>
                <c:pt idx="26">
                  <c:v>0.171890219446513</c:v>
                </c:pt>
                <c:pt idx="27">
                  <c:v>0.423995874634733</c:v>
                </c:pt>
                <c:pt idx="28">
                  <c:v>0.550048702228843</c:v>
                </c:pt>
                <c:pt idx="29">
                  <c:v>0.108863805649459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3"/>
          <c:order val="5"/>
          <c:tx>
            <c:v>% Camp. AL-9 Tot</c:v>
          </c:tx>
          <c:spPr>
            <a:solidFill>
              <a:schemeClr val="accent6"/>
            </a:solidFill>
          </c:spPr>
          <c:invertIfNegative val="0"/>
          <c:val>
            <c:numRef>
              <c:f>'Generale '!$H$39:$H$79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0.425531914893617</c:v>
                </c:pt>
                <c:pt idx="4">
                  <c:v>0.638297872340425</c:v>
                </c:pt>
                <c:pt idx="5">
                  <c:v>4.274190500688171</c:v>
                </c:pt>
                <c:pt idx="6">
                  <c:v>15.59062576573436</c:v>
                </c:pt>
                <c:pt idx="7">
                  <c:v>14.87441651804055</c:v>
                </c:pt>
                <c:pt idx="8">
                  <c:v>12.92580925549592</c:v>
                </c:pt>
                <c:pt idx="9">
                  <c:v>7.543591237743678</c:v>
                </c:pt>
                <c:pt idx="10">
                  <c:v>5.618213536415736</c:v>
                </c:pt>
                <c:pt idx="11">
                  <c:v>4.178882859863146</c:v>
                </c:pt>
                <c:pt idx="12">
                  <c:v>4.391337952019466</c:v>
                </c:pt>
                <c:pt idx="13">
                  <c:v>6.721529310939653</c:v>
                </c:pt>
                <c:pt idx="14">
                  <c:v>5.503205569730742</c:v>
                </c:pt>
                <c:pt idx="15">
                  <c:v>4.52056648189484</c:v>
                </c:pt>
                <c:pt idx="16">
                  <c:v>3.728688965257451</c:v>
                </c:pt>
                <c:pt idx="17">
                  <c:v>1.418862330563178</c:v>
                </c:pt>
                <c:pt idx="18">
                  <c:v>1.756145075345213</c:v>
                </c:pt>
                <c:pt idx="19">
                  <c:v>1.163123818254741</c:v>
                </c:pt>
                <c:pt idx="20">
                  <c:v>0.951125880937375</c:v>
                </c:pt>
                <c:pt idx="21">
                  <c:v>0.913883000057297</c:v>
                </c:pt>
                <c:pt idx="22">
                  <c:v>0.19194407838194</c:v>
                </c:pt>
                <c:pt idx="23">
                  <c:v>1.526958116083195</c:v>
                </c:pt>
                <c:pt idx="24">
                  <c:v>0.340915601902252</c:v>
                </c:pt>
                <c:pt idx="25">
                  <c:v>0.174755056437289</c:v>
                </c:pt>
                <c:pt idx="26">
                  <c:v>0.0859451097232567</c:v>
                </c:pt>
                <c:pt idx="27">
                  <c:v>0.211997937317367</c:v>
                </c:pt>
                <c:pt idx="28">
                  <c:v>0.275024351114422</c:v>
                </c:pt>
                <c:pt idx="29">
                  <c:v>0.0544319028247293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2209432"/>
        <c:axId val="479825208"/>
      </c:barChart>
      <c:lineChart>
        <c:grouping val="standard"/>
        <c:varyColors val="0"/>
        <c:ser>
          <c:idx val="0"/>
          <c:order val="1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99.14893617021276</c:v>
                </c:pt>
                <c:pt idx="5">
                  <c:v>97.87234042553192</c:v>
                </c:pt>
                <c:pt idx="6">
                  <c:v>93.19148936170212</c:v>
                </c:pt>
                <c:pt idx="7">
                  <c:v>74.04255319148936</c:v>
                </c:pt>
                <c:pt idx="8">
                  <c:v>54.8936170212766</c:v>
                </c:pt>
                <c:pt idx="9">
                  <c:v>40.0</c:v>
                </c:pt>
                <c:pt idx="10">
                  <c:v>30.21276595744681</c:v>
                </c:pt>
                <c:pt idx="11">
                  <c:v>22.12765957446809</c:v>
                </c:pt>
                <c:pt idx="12">
                  <c:v>17.87234042553192</c:v>
                </c:pt>
                <c:pt idx="13">
                  <c:v>15.74468085106383</c:v>
                </c:pt>
                <c:pt idx="14">
                  <c:v>10.63829787234043</c:v>
                </c:pt>
                <c:pt idx="15">
                  <c:v>5.957446808510639</c:v>
                </c:pt>
                <c:pt idx="16">
                  <c:v>1.276595744680851</c:v>
                </c:pt>
                <c:pt idx="17">
                  <c:v>0.425531914893617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4"/>
          <c:order val="2"/>
          <c:tx>
            <c:v>SubLayer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'!$I$125:$I$165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96.13247006245344</c:v>
                </c:pt>
                <c:pt idx="7">
                  <c:v>84.1001547011975</c:v>
                </c:pt>
                <c:pt idx="8">
                  <c:v>73.50025783532917</c:v>
                </c:pt>
                <c:pt idx="9">
                  <c:v>62.54225634561393</c:v>
                </c:pt>
                <c:pt idx="10">
                  <c:v>57.24230791267976</c:v>
                </c:pt>
                <c:pt idx="11">
                  <c:v>54.09098722282702</c:v>
                </c:pt>
                <c:pt idx="12">
                  <c:v>49.9885406520369</c:v>
                </c:pt>
                <c:pt idx="13">
                  <c:v>43.33352432246605</c:v>
                </c:pt>
                <c:pt idx="14">
                  <c:v>34.99684867931015</c:v>
                </c:pt>
                <c:pt idx="15">
                  <c:v>28.67128860367845</c:v>
                </c:pt>
                <c:pt idx="16">
                  <c:v>24.31100670371856</c:v>
                </c:pt>
                <c:pt idx="17">
                  <c:v>17.70469260299089</c:v>
                </c:pt>
                <c:pt idx="18">
                  <c:v>15.29249985675815</c:v>
                </c:pt>
                <c:pt idx="19">
                  <c:v>11.78020970606772</c:v>
                </c:pt>
                <c:pt idx="20">
                  <c:v>9.45396206955824</c:v>
                </c:pt>
                <c:pt idx="21">
                  <c:v>7.551710307683492</c:v>
                </c:pt>
                <c:pt idx="22">
                  <c:v>5.723944307568899</c:v>
                </c:pt>
                <c:pt idx="23">
                  <c:v>5.340056150805019</c:v>
                </c:pt>
                <c:pt idx="24">
                  <c:v>2.28613991863863</c:v>
                </c:pt>
                <c:pt idx="25">
                  <c:v>1.604308714834126</c:v>
                </c:pt>
                <c:pt idx="26">
                  <c:v>1.254798601959548</c:v>
                </c:pt>
                <c:pt idx="27">
                  <c:v>1.082908382513035</c:v>
                </c:pt>
                <c:pt idx="28">
                  <c:v>0.658912507878302</c:v>
                </c:pt>
                <c:pt idx="29">
                  <c:v>0.108863805649459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2"/>
          <c:order val="3"/>
          <c:tx>
            <c:v>Totale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'!$I$39:$I$79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99.5744680851064</c:v>
                </c:pt>
                <c:pt idx="5">
                  <c:v>98.93617021276597</c:v>
                </c:pt>
                <c:pt idx="6">
                  <c:v>94.66197971207779</c:v>
                </c:pt>
                <c:pt idx="7">
                  <c:v>79.07135394634343</c:v>
                </c:pt>
                <c:pt idx="8">
                  <c:v>64.19693742830288</c:v>
                </c:pt>
                <c:pt idx="9">
                  <c:v>51.27112817280697</c:v>
                </c:pt>
                <c:pt idx="10">
                  <c:v>43.7275369350633</c:v>
                </c:pt>
                <c:pt idx="11">
                  <c:v>38.10932339864755</c:v>
                </c:pt>
                <c:pt idx="12">
                  <c:v>33.93044053878441</c:v>
                </c:pt>
                <c:pt idx="13">
                  <c:v>29.53910258676494</c:v>
                </c:pt>
                <c:pt idx="14">
                  <c:v>22.81757327582529</c:v>
                </c:pt>
                <c:pt idx="15">
                  <c:v>17.31436770609454</c:v>
                </c:pt>
                <c:pt idx="16">
                  <c:v>12.7938012241997</c:v>
                </c:pt>
                <c:pt idx="17">
                  <c:v>9.06511225894225</c:v>
                </c:pt>
                <c:pt idx="18">
                  <c:v>7.646249928379074</c:v>
                </c:pt>
                <c:pt idx="19">
                  <c:v>5.890104853033861</c:v>
                </c:pt>
                <c:pt idx="20">
                  <c:v>4.72698103477912</c:v>
                </c:pt>
                <c:pt idx="21">
                  <c:v>3.775855153841746</c:v>
                </c:pt>
                <c:pt idx="22">
                  <c:v>2.861972153784449</c:v>
                </c:pt>
                <c:pt idx="23">
                  <c:v>2.670028075402509</c:v>
                </c:pt>
                <c:pt idx="24">
                  <c:v>1.143069959319315</c:v>
                </c:pt>
                <c:pt idx="25">
                  <c:v>0.802154357417063</c:v>
                </c:pt>
                <c:pt idx="26">
                  <c:v>0.627399300979774</c:v>
                </c:pt>
                <c:pt idx="27">
                  <c:v>0.541454191256517</c:v>
                </c:pt>
                <c:pt idx="28">
                  <c:v>0.329456253939151</c:v>
                </c:pt>
                <c:pt idx="29">
                  <c:v>0.0544319028247293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209432"/>
        <c:axId val="479825208"/>
      </c:lineChart>
      <c:catAx>
        <c:axId val="55220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7982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825208"/>
        <c:scaling>
          <c:orientation val="minMax"/>
          <c:max val="10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Passante (%)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52209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258521319238"/>
          <c:y val="0.0699168751136031"/>
          <c:w val="0.146899280387965"/>
          <c:h val="0.272372243026584"/>
        </c:manualLayout>
      </c:layout>
      <c:overlay val="1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4"/>
  <sheetViews>
    <sheetView tabSelected="1" topLeftCell="A117" workbookViewId="0">
      <selection activeCell="J122" sqref="J122"/>
    </sheetView>
  </sheetViews>
  <sheetFormatPr baseColWidth="10" defaultColWidth="8.6640625" defaultRowHeight="12" x14ac:dyDescent="0"/>
  <cols>
    <col min="7" max="7" width="8.6640625" style="1"/>
    <col min="10" max="10" width="13.5" style="12" bestFit="1" customWidth="1"/>
    <col min="13" max="21" width="9.1640625" hidden="1" customWidth="1"/>
    <col min="27" max="28" width="19.5" customWidth="1"/>
    <col min="29" max="29" width="19.5" hidden="1" customWidth="1"/>
    <col min="30" max="30" width="22.1640625" customWidth="1"/>
    <col min="31" max="31" width="9.5" bestFit="1" customWidth="1"/>
  </cols>
  <sheetData>
    <row r="1" spans="1:29" ht="15">
      <c r="A1" s="21"/>
      <c r="B1" s="104" t="s">
        <v>76</v>
      </c>
      <c r="C1" s="105"/>
      <c r="D1" s="105"/>
      <c r="E1" s="105"/>
      <c r="F1" s="105"/>
      <c r="G1" s="105"/>
      <c r="H1" s="105"/>
      <c r="I1" s="10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9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9">
      <c r="A3" s="21"/>
      <c r="B3" s="93" t="s">
        <v>24</v>
      </c>
      <c r="C3" s="100"/>
      <c r="D3" s="106" t="s">
        <v>78</v>
      </c>
      <c r="E3" s="106"/>
      <c r="F3" s="106"/>
      <c r="G3" s="106"/>
      <c r="H3" s="106"/>
      <c r="I3" s="106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  <c r="AA3" s="5"/>
      <c r="AB3" s="5"/>
      <c r="AC3" s="5"/>
    </row>
    <row r="4" spans="1:29">
      <c r="A4" s="21"/>
      <c r="B4" s="93" t="s">
        <v>26</v>
      </c>
      <c r="C4" s="100"/>
      <c r="D4" s="107">
        <v>41541</v>
      </c>
      <c r="E4" s="103"/>
      <c r="F4" s="103"/>
      <c r="G4" s="103"/>
      <c r="H4" s="103"/>
      <c r="I4" s="103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  <c r="AA4" s="82"/>
      <c r="AB4" s="82"/>
      <c r="AC4" s="82"/>
    </row>
    <row r="5" spans="1:29">
      <c r="A5" s="21"/>
      <c r="B5" s="108" t="s">
        <v>25</v>
      </c>
      <c r="C5" s="109"/>
      <c r="D5" s="110" t="s">
        <v>79</v>
      </c>
      <c r="E5" s="111"/>
      <c r="F5" s="111"/>
      <c r="G5" s="111"/>
      <c r="H5" s="111"/>
      <c r="I5" s="112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  <c r="AA5" s="83"/>
      <c r="AB5" s="83"/>
      <c r="AC5" s="83"/>
    </row>
    <row r="6" spans="1:29">
      <c r="A6" s="21"/>
      <c r="B6" s="109"/>
      <c r="C6" s="109"/>
      <c r="D6" s="113"/>
      <c r="E6" s="114"/>
      <c r="F6" s="114"/>
      <c r="G6" s="114"/>
      <c r="H6" s="114"/>
      <c r="I6" s="1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9">
      <c r="A7" s="21"/>
      <c r="B7" s="109"/>
      <c r="C7" s="109"/>
      <c r="D7" s="113"/>
      <c r="E7" s="114"/>
      <c r="F7" s="114"/>
      <c r="G7" s="114"/>
      <c r="H7" s="114"/>
      <c r="I7" s="1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9">
      <c r="A8" s="21"/>
      <c r="B8" s="109"/>
      <c r="C8" s="109"/>
      <c r="D8" s="116"/>
      <c r="E8" s="117"/>
      <c r="F8" s="117"/>
      <c r="G8" s="117"/>
      <c r="H8" s="117"/>
      <c r="I8" s="118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9">
      <c r="A9" s="21"/>
      <c r="B9" s="89" t="s">
        <v>55</v>
      </c>
      <c r="C9" s="89"/>
      <c r="D9" s="89"/>
      <c r="E9" s="89"/>
      <c r="F9" s="89"/>
      <c r="G9" s="89"/>
      <c r="H9" s="89"/>
      <c r="I9" s="89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9">
      <c r="A10" s="21"/>
      <c r="B10" s="93" t="s">
        <v>28</v>
      </c>
      <c r="C10" s="100"/>
      <c r="D10" s="100"/>
      <c r="E10" s="103" t="s">
        <v>77</v>
      </c>
      <c r="F10" s="103"/>
      <c r="G10" s="103"/>
      <c r="H10" s="103"/>
      <c r="I10" s="103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9">
      <c r="A11" s="21"/>
      <c r="B11" s="93" t="s">
        <v>27</v>
      </c>
      <c r="C11" s="100"/>
      <c r="D11" s="100"/>
      <c r="E11" s="70"/>
      <c r="F11" s="93" t="s">
        <v>29</v>
      </c>
      <c r="G11" s="100"/>
      <c r="H11" s="100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9">
      <c r="A12" s="21"/>
      <c r="B12" s="100" t="s">
        <v>30</v>
      </c>
      <c r="C12" s="100"/>
      <c r="D12" s="100"/>
      <c r="E12" s="103">
        <f>J122</f>
        <v>235</v>
      </c>
      <c r="F12" s="103"/>
      <c r="G12" s="103"/>
      <c r="H12" s="103"/>
      <c r="I12" s="103"/>
      <c r="J12" s="74"/>
      <c r="K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9">
      <c r="A13" s="21"/>
      <c r="B13" s="87" t="s">
        <v>54</v>
      </c>
      <c r="C13" s="87"/>
      <c r="D13" s="87"/>
      <c r="E13" s="87"/>
      <c r="F13" s="87"/>
      <c r="G13" s="87"/>
      <c r="H13" s="87"/>
      <c r="I13" s="87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9">
      <c r="A14" s="21"/>
      <c r="B14" s="100" t="s">
        <v>31</v>
      </c>
      <c r="C14" s="100"/>
      <c r="D14" s="100"/>
      <c r="E14" s="84">
        <f>E167</f>
        <v>279248</v>
      </c>
      <c r="F14" s="100" t="s">
        <v>34</v>
      </c>
      <c r="G14" s="100"/>
      <c r="H14" s="100"/>
      <c r="I14" s="70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9" ht="13">
      <c r="A15" s="21"/>
      <c r="B15" s="101" t="s">
        <v>33</v>
      </c>
      <c r="C15" s="100"/>
      <c r="D15" s="100"/>
      <c r="E15" s="70">
        <v>-7</v>
      </c>
      <c r="F15" s="100" t="s">
        <v>35</v>
      </c>
      <c r="G15" s="100"/>
      <c r="H15" s="100"/>
      <c r="I15" s="7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9">
      <c r="A16" s="21"/>
      <c r="B16" s="81" t="s">
        <v>32</v>
      </c>
      <c r="C16" s="70"/>
      <c r="D16" s="102"/>
      <c r="E16" s="102"/>
      <c r="F16" s="100" t="s">
        <v>36</v>
      </c>
      <c r="G16" s="100"/>
      <c r="H16" s="100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91" t="s">
        <v>58</v>
      </c>
      <c r="C18" s="96"/>
      <c r="D18" s="97"/>
      <c r="E18" s="89" t="s">
        <v>56</v>
      </c>
      <c r="F18" s="89"/>
      <c r="G18" s="86"/>
      <c r="H18" s="87" t="s">
        <v>57</v>
      </c>
      <c r="I18" s="98"/>
      <c r="J18" s="99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>
        <f>U80</f>
        <v>-2.125364135996417</v>
      </c>
      <c r="D20" s="52">
        <f>2^(-C20)</f>
        <v>4.3631320455215246</v>
      </c>
      <c r="E20" s="79" t="s">
        <v>59</v>
      </c>
      <c r="F20" s="49">
        <f>U123</f>
        <v>-3.4318181818181817</v>
      </c>
      <c r="G20" s="52">
        <f>2^(-F20)</f>
        <v>10.791460176252206</v>
      </c>
      <c r="H20" s="79" t="s">
        <v>59</v>
      </c>
      <c r="I20" s="49">
        <f>U166</f>
        <v>-0.61736453201970476</v>
      </c>
      <c r="J20" s="71">
        <f>2^(-I20)</f>
        <v>1.5340702308920637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>
        <f>T80</f>
        <v>-2.8546235619630118</v>
      </c>
      <c r="D21" s="52">
        <f t="shared" ref="D21:D29" si="0">2^(-C21)</f>
        <v>7.233147451036011</v>
      </c>
      <c r="E21" s="79" t="s">
        <v>60</v>
      </c>
      <c r="F21" s="49">
        <f>T123</f>
        <v>-4.0599999999999996</v>
      </c>
      <c r="G21" s="52">
        <f>2^(-F21)</f>
        <v>16.679452173457939</v>
      </c>
      <c r="H21" s="79" t="s">
        <v>60</v>
      </c>
      <c r="I21" s="49">
        <f>T166</f>
        <v>-1.6466508313539197</v>
      </c>
      <c r="J21" s="71">
        <f t="shared" ref="J21:J29" si="1">2^(-I21)</f>
        <v>3.1310592978672607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>
        <f>S80</f>
        <v>-3.6623459947294061</v>
      </c>
      <c r="D22" s="52">
        <f t="shared" si="0"/>
        <v>12.661232938506453</v>
      </c>
      <c r="E22" s="79" t="s">
        <v>61</v>
      </c>
      <c r="F22" s="49">
        <f>S123</f>
        <v>-5.1776315789473681</v>
      </c>
      <c r="G22" s="52">
        <f t="shared" ref="G22:G29" si="2">2^(-F22)</f>
        <v>36.192819070123228</v>
      </c>
      <c r="H22" s="79" t="s">
        <v>61</v>
      </c>
      <c r="I22" s="49">
        <f>S166</f>
        <v>-2.5790078843626807</v>
      </c>
      <c r="J22" s="71">
        <f t="shared" si="1"/>
        <v>5.9752864834427593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>
        <f>R80</f>
        <v>-4.6279719361708329</v>
      </c>
      <c r="D23" s="52">
        <f t="shared" si="0"/>
        <v>24.72625659991213</v>
      </c>
      <c r="E23" s="79" t="s">
        <v>75</v>
      </c>
      <c r="F23" s="49">
        <f>R123</f>
        <v>-5.7445652173913047</v>
      </c>
      <c r="G23" s="52">
        <f t="shared" si="2"/>
        <v>53.615016315336675</v>
      </c>
      <c r="H23" s="79" t="s">
        <v>75</v>
      </c>
      <c r="I23" s="49">
        <f>R166</f>
        <v>-3.500189003436426</v>
      </c>
      <c r="J23" s="71">
        <f t="shared" si="1"/>
        <v>11.315190773338545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>
        <f>Q80</f>
        <v>-5.1682631488726436</v>
      </c>
      <c r="D24" s="52">
        <f t="shared" si="0"/>
        <v>35.958555171671954</v>
      </c>
      <c r="E24" s="79" t="s">
        <v>62</v>
      </c>
      <c r="F24" s="49">
        <f>Q123</f>
        <v>-6</v>
      </c>
      <c r="G24" s="52">
        <f t="shared" si="2"/>
        <v>64</v>
      </c>
      <c r="H24" s="79" t="s">
        <v>62</v>
      </c>
      <c r="I24" s="49">
        <f>Q166</f>
        <v>-3.8000687285223371</v>
      </c>
      <c r="J24" s="71">
        <f t="shared" si="1"/>
        <v>13.929472582818383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>
        <f>P80</f>
        <v>-5.9157478094487015</v>
      </c>
      <c r="D25" s="52">
        <f t="shared" si="0"/>
        <v>60.369494235220358</v>
      </c>
      <c r="E25" s="79" t="s">
        <v>63</v>
      </c>
      <c r="F25" s="49">
        <f>P123</f>
        <v>-6.3357142857142854</v>
      </c>
      <c r="G25" s="52">
        <f t="shared" si="2"/>
        <v>80.76813298442211</v>
      </c>
      <c r="H25" s="79" t="s">
        <v>63</v>
      </c>
      <c r="I25" s="49">
        <f>P166</f>
        <v>-4.5013966480446932</v>
      </c>
      <c r="J25" s="71">
        <f t="shared" si="1"/>
        <v>22.649332814328673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>
        <f>O80</f>
        <v>-6.863142398177251</v>
      </c>
      <c r="D26" s="52">
        <f t="shared" si="0"/>
        <v>116.4157462346222</v>
      </c>
      <c r="E26" s="79" t="s">
        <v>64</v>
      </c>
      <c r="F26" s="49">
        <f>O123</f>
        <v>-7.0250000000000004</v>
      </c>
      <c r="G26" s="52">
        <f t="shared" si="2"/>
        <v>130.23740058914385</v>
      </c>
      <c r="H26" s="79" t="s">
        <v>64</v>
      </c>
      <c r="I26" s="49">
        <f>O166</f>
        <v>-6.5707432432432435</v>
      </c>
      <c r="J26" s="71">
        <f t="shared" si="1"/>
        <v>95.058467840163388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>
        <f>N80</f>
        <v>-7.1580644076676165</v>
      </c>
      <c r="D27" s="52">
        <f t="shared" si="0"/>
        <v>142.82100921543662</v>
      </c>
      <c r="E27" s="79" t="s">
        <v>65</v>
      </c>
      <c r="F27" s="49">
        <f>N123</f>
        <v>-7.26</v>
      </c>
      <c r="G27" s="52">
        <f t="shared" si="2"/>
        <v>153.2772741912228</v>
      </c>
      <c r="H27" s="79" t="s">
        <v>65</v>
      </c>
      <c r="I27" s="49">
        <f>N166</f>
        <v>-6.9952756756756758</v>
      </c>
      <c r="J27" s="71">
        <f t="shared" si="1"/>
        <v>127.58153007871157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>
        <f>M80</f>
        <v>-7.3504877295456588</v>
      </c>
      <c r="D28" s="52">
        <f t="shared" si="0"/>
        <v>163.19892336418192</v>
      </c>
      <c r="E28" s="79" t="s">
        <v>66</v>
      </c>
      <c r="F28" s="49">
        <f>M123</f>
        <v>-7.416666666666667</v>
      </c>
      <c r="G28" s="52">
        <f t="shared" si="2"/>
        <v>170.85950133376434</v>
      </c>
      <c r="H28" s="79" t="s">
        <v>66</v>
      </c>
      <c r="I28" s="49">
        <f>M166</f>
        <v>-7.245166666666667</v>
      </c>
      <c r="J28" s="71">
        <f t="shared" si="1"/>
        <v>151.70939982533659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>
        <f>F200</f>
        <v>-5.1196077367665866</v>
      </c>
      <c r="D29" s="52">
        <f t="shared" si="0"/>
        <v>34.766061557196259</v>
      </c>
      <c r="E29" s="79" t="s">
        <v>74</v>
      </c>
      <c r="F29" s="63">
        <f>F235</f>
        <v>-5.9329787234042559</v>
      </c>
      <c r="G29" s="52">
        <f t="shared" si="2"/>
        <v>61.094843883004572</v>
      </c>
      <c r="H29" s="79" t="s">
        <v>74</v>
      </c>
      <c r="I29" s="63">
        <f>F270</f>
        <v>-4.3062367501289174</v>
      </c>
      <c r="J29" s="71">
        <f t="shared" si="1"/>
        <v>19.783650458512607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95" t="s">
        <v>67</v>
      </c>
      <c r="C30" s="86"/>
      <c r="D30" s="51">
        <f>G200</f>
        <v>2.2746823443116853</v>
      </c>
      <c r="E30" s="95" t="s">
        <v>67</v>
      </c>
      <c r="F30" s="86"/>
      <c r="G30" s="51">
        <f>G235</f>
        <v>1.473354711510533</v>
      </c>
      <c r="H30" s="95" t="s">
        <v>67</v>
      </c>
      <c r="I30" s="86"/>
      <c r="J30" s="64">
        <f>G270</f>
        <v>2.618098681354172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95" t="s">
        <v>68</v>
      </c>
      <c r="C31" s="86"/>
      <c r="D31" s="51">
        <f>H200</f>
        <v>1.1659040676728805</v>
      </c>
      <c r="E31" s="95" t="s">
        <v>68</v>
      </c>
      <c r="F31" s="86"/>
      <c r="G31" s="51">
        <f>H235</f>
        <v>0.84515048707818463</v>
      </c>
      <c r="H31" s="95" t="s">
        <v>68</v>
      </c>
      <c r="I31" s="86"/>
      <c r="J31" s="51">
        <f>H270</f>
        <v>0.74183898846724039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95" t="s">
        <v>69</v>
      </c>
      <c r="C32" s="86"/>
      <c r="D32" s="51">
        <f>I200</f>
        <v>4.138651322149089</v>
      </c>
      <c r="E32" s="95" t="s">
        <v>69</v>
      </c>
      <c r="F32" s="86"/>
      <c r="G32" s="51">
        <f>I235</f>
        <v>2.8876093845198181</v>
      </c>
      <c r="H32" s="95" t="s">
        <v>69</v>
      </c>
      <c r="I32" s="86"/>
      <c r="J32" s="51">
        <f>I270</f>
        <v>2.9111396415497519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93" t="s">
        <v>70</v>
      </c>
      <c r="C33" s="94"/>
      <c r="D33" s="65">
        <f>SUM(H39:H57)</f>
        <v>94.109895146966139</v>
      </c>
      <c r="E33" s="93" t="s">
        <v>70</v>
      </c>
      <c r="F33" s="94"/>
      <c r="G33" s="65">
        <f>SUM(H82:H100)</f>
        <v>100</v>
      </c>
      <c r="H33" s="93" t="s">
        <v>70</v>
      </c>
      <c r="I33" s="94"/>
      <c r="J33" s="65">
        <f>SUM(H125:H143)</f>
        <v>88.219790293932277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93" t="s">
        <v>71</v>
      </c>
      <c r="C34" s="94"/>
      <c r="D34" s="66">
        <f>SUM(H58:H67)</f>
        <v>5.8356729502091333</v>
      </c>
      <c r="E34" s="93" t="s">
        <v>71</v>
      </c>
      <c r="F34" s="94"/>
      <c r="G34" s="66">
        <f>SUM(H101:H110)</f>
        <v>0</v>
      </c>
      <c r="H34" s="93" t="s">
        <v>71</v>
      </c>
      <c r="I34" s="94"/>
      <c r="J34" s="66">
        <f>SUM(H144:H153)</f>
        <v>11.671345900418267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93" t="s">
        <v>72</v>
      </c>
      <c r="C35" s="94"/>
      <c r="D35" s="66">
        <f>SUM(H68:H75)/100</f>
        <v>5.4431902824729277E-4</v>
      </c>
      <c r="E35" s="93" t="s">
        <v>72</v>
      </c>
      <c r="F35" s="94"/>
      <c r="G35" s="66">
        <f>SUM(H112:H119)/100</f>
        <v>0</v>
      </c>
      <c r="H35" s="93" t="s">
        <v>72</v>
      </c>
      <c r="I35" s="94"/>
      <c r="J35" s="66">
        <f>SUM(H154:H161)/100</f>
        <v>1.0886380564945855E-3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93" t="s">
        <v>73</v>
      </c>
      <c r="C36" s="94"/>
      <c r="D36" s="66">
        <f>SUM(H76:H79)/100</f>
        <v>0</v>
      </c>
      <c r="E36" s="93" t="s">
        <v>73</v>
      </c>
      <c r="F36" s="94"/>
      <c r="G36" s="66">
        <f>SUM(H119:H122)/100</f>
        <v>0</v>
      </c>
      <c r="H36" s="93" t="s">
        <v>73</v>
      </c>
      <c r="I36" s="94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91" t="s">
        <v>23</v>
      </c>
      <c r="C38" s="92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85" t="s">
        <v>37</v>
      </c>
      <c r="C39" s="86"/>
      <c r="D39" s="16">
        <v>-10</v>
      </c>
      <c r="E39" s="80">
        <v>0</v>
      </c>
      <c r="F39" s="9">
        <f t="shared" ref="F39:F79" si="3">2^(-D39)</f>
        <v>1024</v>
      </c>
      <c r="G39" s="6">
        <f t="shared" ref="G39:G79" si="4">H39/100</f>
        <v>0</v>
      </c>
      <c r="H39" s="6">
        <f t="shared" ref="H39:H79" si="5">(H82+H125)/2</f>
        <v>0</v>
      </c>
      <c r="I39" s="6">
        <f>I40+H39</f>
        <v>100.00000000000001</v>
      </c>
      <c r="J39" s="22"/>
      <c r="K39" s="21"/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24">
      <c r="A40" s="21"/>
      <c r="B40" s="85" t="s">
        <v>42</v>
      </c>
      <c r="C40" s="86"/>
      <c r="D40" s="17">
        <v>-9.5</v>
      </c>
      <c r="E40" s="80">
        <v>0</v>
      </c>
      <c r="F40" s="2">
        <f t="shared" si="3"/>
        <v>724.0773439350246</v>
      </c>
      <c r="G40" s="6">
        <f t="shared" si="4"/>
        <v>0</v>
      </c>
      <c r="H40" s="6">
        <f>(H83+H126)/2</f>
        <v>0</v>
      </c>
      <c r="I40" s="6">
        <f t="shared" ref="I40:I79" si="6">I41+H40</f>
        <v>100.00000000000001</v>
      </c>
      <c r="J40" s="22"/>
      <c r="K40" s="21"/>
      <c r="L40" s="21"/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21"/>
      <c r="W40" s="21"/>
      <c r="X40" s="21"/>
    </row>
    <row r="41" spans="1:24">
      <c r="A41" s="21"/>
      <c r="B41" s="85" t="s">
        <v>42</v>
      </c>
      <c r="C41" s="86"/>
      <c r="D41" s="18">
        <v>-9</v>
      </c>
      <c r="E41" s="80">
        <v>0</v>
      </c>
      <c r="F41" s="9">
        <f t="shared" si="3"/>
        <v>512</v>
      </c>
      <c r="G41" s="6">
        <f t="shared" si="4"/>
        <v>0</v>
      </c>
      <c r="H41" s="6">
        <f>(H84+H127)/2</f>
        <v>0</v>
      </c>
      <c r="I41" s="6">
        <f t="shared" si="6"/>
        <v>100.00000000000001</v>
      </c>
      <c r="J41" s="22"/>
      <c r="K41" s="21"/>
      <c r="L41" s="21"/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21"/>
      <c r="W41" s="21"/>
      <c r="X41" s="21"/>
    </row>
    <row r="42" spans="1:24">
      <c r="A42" s="21"/>
      <c r="B42" s="85" t="s">
        <v>38</v>
      </c>
      <c r="C42" s="86"/>
      <c r="D42" s="18">
        <f t="shared" ref="D42:D79" si="16">D41+0.5</f>
        <v>-8.5</v>
      </c>
      <c r="E42" s="80">
        <v>0</v>
      </c>
      <c r="F42" s="9">
        <f t="shared" si="3"/>
        <v>362.0386719675123</v>
      </c>
      <c r="G42" s="6">
        <f t="shared" si="4"/>
        <v>4.2553191489361703E-3</v>
      </c>
      <c r="H42" s="6">
        <f t="shared" si="5"/>
        <v>0.42553191489361702</v>
      </c>
      <c r="I42" s="6">
        <f t="shared" si="6"/>
        <v>100.00000000000001</v>
      </c>
      <c r="J42" s="22"/>
      <c r="K42" s="21"/>
      <c r="L42" s="21"/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21"/>
      <c r="W42" s="21"/>
      <c r="X42" s="21"/>
    </row>
    <row r="43" spans="1:24">
      <c r="A43" s="21"/>
      <c r="B43" s="85" t="s">
        <v>38</v>
      </c>
      <c r="C43" s="86"/>
      <c r="D43" s="18">
        <f t="shared" si="16"/>
        <v>-8</v>
      </c>
      <c r="E43" s="80">
        <v>0</v>
      </c>
      <c r="F43" s="9">
        <f t="shared" si="3"/>
        <v>256</v>
      </c>
      <c r="G43" s="6">
        <f t="shared" si="4"/>
        <v>6.3829787234042541E-3</v>
      </c>
      <c r="H43" s="6">
        <f t="shared" si="5"/>
        <v>0.63829787234042545</v>
      </c>
      <c r="I43" s="6">
        <f t="shared" si="6"/>
        <v>99.574468085106403</v>
      </c>
      <c r="J43" s="22"/>
      <c r="K43" s="21"/>
      <c r="L43" s="21"/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21"/>
      <c r="W43" s="21"/>
      <c r="X43" s="21"/>
    </row>
    <row r="44" spans="1:24">
      <c r="A44" s="21"/>
      <c r="B44" s="85" t="s">
        <v>41</v>
      </c>
      <c r="C44" s="86"/>
      <c r="D44" s="18">
        <f t="shared" si="16"/>
        <v>-7.5</v>
      </c>
      <c r="E44" s="80">
        <v>0</v>
      </c>
      <c r="F44" s="9">
        <f t="shared" si="3"/>
        <v>181.01933598375612</v>
      </c>
      <c r="G44" s="6">
        <f>H44/100</f>
        <v>4.2741905006881707E-2</v>
      </c>
      <c r="H44" s="6">
        <f t="shared" si="5"/>
        <v>4.2741905006881709</v>
      </c>
      <c r="I44" s="6">
        <f t="shared" si="6"/>
        <v>98.936170212765973</v>
      </c>
      <c r="J44" s="22"/>
      <c r="K44" s="21"/>
      <c r="L44" s="21"/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21"/>
      <c r="W44" s="21"/>
      <c r="X44" s="21"/>
    </row>
    <row r="45" spans="1:24">
      <c r="A45" s="21"/>
      <c r="B45" s="85" t="s">
        <v>41</v>
      </c>
      <c r="C45" s="86"/>
      <c r="D45" s="18">
        <f t="shared" si="16"/>
        <v>-7</v>
      </c>
      <c r="E45" s="80">
        <v>0</v>
      </c>
      <c r="F45" s="9">
        <f>2^(-D45)</f>
        <v>128</v>
      </c>
      <c r="G45" s="6">
        <f>H45/100</f>
        <v>0.15590625765734356</v>
      </c>
      <c r="H45" s="6">
        <f t="shared" si="5"/>
        <v>15.590625765734355</v>
      </c>
      <c r="I45" s="6">
        <f t="shared" si="6"/>
        <v>94.661979712077795</v>
      </c>
      <c r="J45" s="22"/>
      <c r="K45" s="21"/>
      <c r="L45" s="21"/>
      <c r="M45" s="41">
        <f t="shared" si="7"/>
        <v>-7.3504877295456588</v>
      </c>
      <c r="N45" s="41">
        <f t="shared" si="8"/>
        <v>-7.1580644076676165</v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21"/>
      <c r="W45" s="21"/>
      <c r="X45" s="21"/>
    </row>
    <row r="46" spans="1:24">
      <c r="A46" s="21"/>
      <c r="B46" s="85" t="s">
        <v>39</v>
      </c>
      <c r="C46" s="86"/>
      <c r="D46" s="18">
        <f t="shared" si="16"/>
        <v>-6.5</v>
      </c>
      <c r="E46" s="80">
        <v>0</v>
      </c>
      <c r="F46" s="2">
        <f t="shared" si="3"/>
        <v>90.509667991878061</v>
      </c>
      <c r="G46" s="6">
        <f t="shared" si="4"/>
        <v>0.14874416518040548</v>
      </c>
      <c r="H46" s="6">
        <f t="shared" si="5"/>
        <v>14.874416518040549</v>
      </c>
      <c r="I46" s="6">
        <f>I47+H46</f>
        <v>79.071353946343436</v>
      </c>
      <c r="J46" s="23"/>
      <c r="K46" s="21"/>
      <c r="L46" s="21"/>
      <c r="M46" s="41" t="str">
        <f t="shared" si="7"/>
        <v/>
      </c>
      <c r="N46" s="41" t="str">
        <f t="shared" si="8"/>
        <v/>
      </c>
      <c r="O46" s="41">
        <f t="shared" si="9"/>
        <v>-6.863142398177251</v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21"/>
      <c r="W46" s="21"/>
      <c r="X46" s="21"/>
    </row>
    <row r="47" spans="1:24">
      <c r="A47" s="21"/>
      <c r="B47" s="85" t="s">
        <v>40</v>
      </c>
      <c r="C47" s="86"/>
      <c r="D47" s="18">
        <f t="shared" si="16"/>
        <v>-6</v>
      </c>
      <c r="E47" s="80">
        <v>0</v>
      </c>
      <c r="F47" s="9">
        <f t="shared" si="3"/>
        <v>64</v>
      </c>
      <c r="G47" s="6">
        <f>H47/100</f>
        <v>0.12925809255495915</v>
      </c>
      <c r="H47" s="6">
        <f t="shared" si="5"/>
        <v>12.925809255495915</v>
      </c>
      <c r="I47" s="6">
        <f t="shared" si="6"/>
        <v>64.196937428302888</v>
      </c>
      <c r="J47" s="23"/>
      <c r="K47" s="21"/>
      <c r="L47" s="21"/>
      <c r="M47" s="41" t="str">
        <f t="shared" si="7"/>
        <v/>
      </c>
      <c r="N47" s="41" t="str">
        <f t="shared" si="8"/>
        <v/>
      </c>
      <c r="O47" s="41" t="str">
        <f t="shared" si="9"/>
        <v/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21"/>
      <c r="W47" s="21"/>
      <c r="X47" s="21"/>
    </row>
    <row r="48" spans="1:24">
      <c r="A48" s="21"/>
      <c r="B48" s="85" t="s">
        <v>47</v>
      </c>
      <c r="C48" s="86"/>
      <c r="D48" s="18">
        <f t="shared" si="16"/>
        <v>-5.5</v>
      </c>
      <c r="E48" s="80">
        <v>0</v>
      </c>
      <c r="F48" s="8">
        <f t="shared" si="3"/>
        <v>45.254833995939045</v>
      </c>
      <c r="G48" s="6">
        <f t="shared" si="4"/>
        <v>7.5435912377436784E-2</v>
      </c>
      <c r="H48" s="6">
        <f>(H91+H134)/2</f>
        <v>7.5435912377436782</v>
      </c>
      <c r="I48" s="6">
        <f t="shared" si="6"/>
        <v>51.271128172806968</v>
      </c>
      <c r="J48" s="23"/>
      <c r="K48" s="21"/>
      <c r="L48" s="21"/>
      <c r="M48" s="41" t="str">
        <f t="shared" si="7"/>
        <v/>
      </c>
      <c r="N48" s="41" t="str">
        <f t="shared" si="8"/>
        <v/>
      </c>
      <c r="O48" s="41" t="str">
        <f t="shared" si="9"/>
        <v/>
      </c>
      <c r="P48" s="41">
        <f t="shared" si="10"/>
        <v>-5.9157478094487015</v>
      </c>
      <c r="Q48" s="41" t="str">
        <f t="shared" si="11"/>
        <v/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21"/>
      <c r="W48" s="21"/>
      <c r="X48" s="21"/>
    </row>
    <row r="49" spans="1:24">
      <c r="A49" s="21"/>
      <c r="B49" s="85" t="s">
        <v>47</v>
      </c>
      <c r="C49" s="86"/>
      <c r="D49" s="18">
        <f t="shared" si="16"/>
        <v>-5</v>
      </c>
      <c r="E49" s="80">
        <v>0</v>
      </c>
      <c r="F49" s="9">
        <f t="shared" si="3"/>
        <v>32</v>
      </c>
      <c r="G49" s="6">
        <f t="shared" si="4"/>
        <v>5.6182135364157358E-2</v>
      </c>
      <c r="H49" s="6">
        <f t="shared" si="5"/>
        <v>5.6182135364157357</v>
      </c>
      <c r="I49" s="6">
        <f t="shared" si="6"/>
        <v>43.727536935063291</v>
      </c>
      <c r="J49" s="23"/>
      <c r="K49" s="21"/>
      <c r="L49" s="21"/>
      <c r="M49" s="41" t="str">
        <f t="shared" si="7"/>
        <v/>
      </c>
      <c r="N49" s="41" t="str">
        <f t="shared" si="8"/>
        <v/>
      </c>
      <c r="O49" s="41" t="str">
        <f t="shared" si="9"/>
        <v/>
      </c>
      <c r="P49" s="41" t="str">
        <f t="shared" si="10"/>
        <v/>
      </c>
      <c r="Q49" s="41">
        <f t="shared" si="11"/>
        <v>-5.1682631488726436</v>
      </c>
      <c r="R49" s="41" t="str">
        <f t="shared" si="12"/>
        <v/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21"/>
      <c r="W49" s="21"/>
      <c r="X49" s="21"/>
    </row>
    <row r="50" spans="1:24">
      <c r="A50" s="21"/>
      <c r="B50" s="85" t="s">
        <v>17</v>
      </c>
      <c r="C50" s="86"/>
      <c r="D50" s="18">
        <f t="shared" si="16"/>
        <v>-4.5</v>
      </c>
      <c r="E50" s="80">
        <v>0</v>
      </c>
      <c r="F50" s="2">
        <f t="shared" si="3"/>
        <v>22.627416997969519</v>
      </c>
      <c r="G50" s="6">
        <f t="shared" si="4"/>
        <v>4.1788828598631457E-2</v>
      </c>
      <c r="H50" s="6">
        <f t="shared" si="5"/>
        <v>4.1788828598631458</v>
      </c>
      <c r="I50" s="6">
        <f t="shared" si="6"/>
        <v>38.109323398647554</v>
      </c>
      <c r="J50" s="23"/>
      <c r="K50" s="21"/>
      <c r="L50" s="21"/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 t="str">
        <f t="shared" si="10"/>
        <v/>
      </c>
      <c r="Q50" s="41" t="str">
        <f t="shared" si="11"/>
        <v/>
      </c>
      <c r="R50" s="41">
        <f t="shared" si="12"/>
        <v>-4.6279719361708329</v>
      </c>
      <c r="S50" s="41" t="str">
        <f t="shared" si="13"/>
        <v/>
      </c>
      <c r="T50" s="41" t="str">
        <f t="shared" si="14"/>
        <v/>
      </c>
      <c r="U50" s="41" t="str">
        <f t="shared" si="15"/>
        <v/>
      </c>
      <c r="V50" s="21"/>
      <c r="W50" s="21"/>
      <c r="X50" s="21"/>
    </row>
    <row r="51" spans="1:24">
      <c r="A51" s="21"/>
      <c r="B51" s="85" t="s">
        <v>17</v>
      </c>
      <c r="C51" s="86"/>
      <c r="D51" s="18">
        <f t="shared" si="16"/>
        <v>-4</v>
      </c>
      <c r="E51" s="80">
        <v>0</v>
      </c>
      <c r="F51" s="9">
        <f t="shared" si="3"/>
        <v>16</v>
      </c>
      <c r="G51" s="6">
        <f t="shared" si="4"/>
        <v>4.3913379520194661E-2</v>
      </c>
      <c r="H51" s="6">
        <f t="shared" si="5"/>
        <v>4.391337952019466</v>
      </c>
      <c r="I51" s="6">
        <f t="shared" si="6"/>
        <v>33.93044053878441</v>
      </c>
      <c r="J51" s="23"/>
      <c r="K51" s="21"/>
      <c r="L51" s="21"/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 t="str">
        <f t="shared" si="10"/>
        <v/>
      </c>
      <c r="Q51" s="41" t="str">
        <f t="shared" si="11"/>
        <v/>
      </c>
      <c r="R51" s="41" t="str">
        <f t="shared" si="12"/>
        <v/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21"/>
      <c r="W51" s="21"/>
      <c r="X51" s="21"/>
    </row>
    <row r="52" spans="1:24">
      <c r="A52" s="21"/>
      <c r="B52" s="85" t="s">
        <v>43</v>
      </c>
      <c r="C52" s="86"/>
      <c r="D52" s="18">
        <f t="shared" si="16"/>
        <v>-3.5</v>
      </c>
      <c r="E52" s="80">
        <v>0</v>
      </c>
      <c r="F52" s="2">
        <f t="shared" si="3"/>
        <v>11.313708498984759</v>
      </c>
      <c r="G52" s="6">
        <f t="shared" si="4"/>
        <v>6.7215293109396529E-2</v>
      </c>
      <c r="H52" s="6">
        <f t="shared" si="5"/>
        <v>6.721529310939653</v>
      </c>
      <c r="I52" s="6">
        <f t="shared" si="6"/>
        <v>29.53910258676494</v>
      </c>
      <c r="J52" s="23"/>
      <c r="K52" s="21"/>
      <c r="L52" s="21"/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 t="str">
        <f t="shared" si="11"/>
        <v/>
      </c>
      <c r="R52" s="41" t="str">
        <f t="shared" si="12"/>
        <v/>
      </c>
      <c r="S52" s="41">
        <f t="shared" si="13"/>
        <v>-3.6623459947294061</v>
      </c>
      <c r="T52" s="41" t="str">
        <f t="shared" si="14"/>
        <v/>
      </c>
      <c r="U52" s="41" t="str">
        <f t="shared" si="15"/>
        <v/>
      </c>
      <c r="V52" s="21"/>
      <c r="W52" s="21"/>
      <c r="X52" s="21"/>
    </row>
    <row r="53" spans="1:24">
      <c r="A53" s="21"/>
      <c r="B53" s="85" t="s">
        <v>43</v>
      </c>
      <c r="C53" s="86"/>
      <c r="D53" s="18">
        <f t="shared" si="16"/>
        <v>-3</v>
      </c>
      <c r="E53" s="80">
        <v>0</v>
      </c>
      <c r="F53" s="9">
        <f t="shared" si="3"/>
        <v>8</v>
      </c>
      <c r="G53" s="6">
        <f t="shared" si="4"/>
        <v>5.5032055697307423E-2</v>
      </c>
      <c r="H53" s="6">
        <f t="shared" si="5"/>
        <v>5.503205569730742</v>
      </c>
      <c r="I53" s="6">
        <f t="shared" si="6"/>
        <v>22.817573275825286</v>
      </c>
      <c r="J53" s="23"/>
      <c r="K53" s="21"/>
      <c r="L53" s="21"/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 t="str">
        <f t="shared" si="12"/>
        <v/>
      </c>
      <c r="S53" s="41" t="str">
        <f t="shared" si="13"/>
        <v/>
      </c>
      <c r="T53" s="41" t="str">
        <f t="shared" si="14"/>
        <v/>
      </c>
      <c r="U53" s="41" t="str">
        <f t="shared" si="15"/>
        <v/>
      </c>
      <c r="V53" s="21"/>
      <c r="W53" s="21"/>
      <c r="X53" s="21"/>
    </row>
    <row r="54" spans="1:24">
      <c r="A54" s="21"/>
      <c r="B54" s="85" t="s">
        <v>16</v>
      </c>
      <c r="C54" s="86"/>
      <c r="D54" s="18">
        <f t="shared" si="16"/>
        <v>-2.5</v>
      </c>
      <c r="E54" s="80">
        <v>0</v>
      </c>
      <c r="F54" s="8">
        <f t="shared" si="3"/>
        <v>5.6568542494923806</v>
      </c>
      <c r="G54" s="6">
        <f t="shared" si="4"/>
        <v>4.5205664818948402E-2</v>
      </c>
      <c r="H54" s="6">
        <f t="shared" si="5"/>
        <v>4.5205664818948401</v>
      </c>
      <c r="I54" s="6">
        <f t="shared" si="6"/>
        <v>17.314367706094544</v>
      </c>
      <c r="J54" s="23"/>
      <c r="K54" s="21"/>
      <c r="L54" s="21"/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 t="str">
        <f t="shared" si="13"/>
        <v/>
      </c>
      <c r="T54" s="41">
        <f t="shared" si="14"/>
        <v>-2.8546235619630118</v>
      </c>
      <c r="U54" s="41" t="str">
        <f t="shared" si="15"/>
        <v/>
      </c>
      <c r="V54" s="21"/>
      <c r="W54" s="21"/>
      <c r="X54" s="21"/>
    </row>
    <row r="55" spans="1:24">
      <c r="A55" s="21"/>
      <c r="B55" s="85" t="s">
        <v>16</v>
      </c>
      <c r="C55" s="86"/>
      <c r="D55" s="18">
        <f t="shared" si="16"/>
        <v>-2</v>
      </c>
      <c r="E55" s="80">
        <v>0</v>
      </c>
      <c r="F55" s="9">
        <f t="shared" si="3"/>
        <v>4</v>
      </c>
      <c r="G55" s="6">
        <f t="shared" si="4"/>
        <v>3.7286889652574512E-2</v>
      </c>
      <c r="H55" s="6">
        <f t="shared" si="5"/>
        <v>3.7286889652574513</v>
      </c>
      <c r="I55" s="6">
        <f t="shared" si="6"/>
        <v>12.793801224199703</v>
      </c>
      <c r="J55" s="23"/>
      <c r="K55" s="21"/>
      <c r="L55" s="21"/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 t="str">
        <f t="shared" si="13"/>
        <v/>
      </c>
      <c r="T55" s="41" t="str">
        <f t="shared" si="14"/>
        <v/>
      </c>
      <c r="U55" s="41">
        <f t="shared" si="15"/>
        <v>-2.125364135996417</v>
      </c>
      <c r="V55" s="21"/>
      <c r="W55" s="21"/>
      <c r="X55" s="21"/>
    </row>
    <row r="56" spans="1:24">
      <c r="A56" s="21"/>
      <c r="B56" s="85" t="s">
        <v>46</v>
      </c>
      <c r="C56" s="86"/>
      <c r="D56" s="18">
        <f t="shared" si="16"/>
        <v>-1.5</v>
      </c>
      <c r="E56" s="80">
        <v>0</v>
      </c>
      <c r="F56" s="8">
        <f>2^(-D56)</f>
        <v>2.8284271247461898</v>
      </c>
      <c r="G56" s="6">
        <f t="shared" si="4"/>
        <v>1.4188623305631783E-2</v>
      </c>
      <c r="H56" s="6">
        <f t="shared" si="5"/>
        <v>1.4188623305631782</v>
      </c>
      <c r="I56" s="6">
        <f t="shared" si="6"/>
        <v>9.0651122589422517</v>
      </c>
      <c r="J56" s="23"/>
      <c r="K56" s="21"/>
      <c r="L56" s="21"/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 t="str">
        <f t="shared" si="13"/>
        <v/>
      </c>
      <c r="T56" s="41" t="str">
        <f t="shared" si="14"/>
        <v/>
      </c>
      <c r="U56" s="41" t="str">
        <f t="shared" si="15"/>
        <v/>
      </c>
      <c r="V56" s="21"/>
      <c r="W56" s="21"/>
      <c r="X56" s="21"/>
    </row>
    <row r="57" spans="1:24">
      <c r="A57" s="21"/>
      <c r="B57" s="85" t="s">
        <v>46</v>
      </c>
      <c r="C57" s="86"/>
      <c r="D57" s="18">
        <f t="shared" si="16"/>
        <v>-1</v>
      </c>
      <c r="E57" s="80">
        <v>0</v>
      </c>
      <c r="F57" s="9">
        <f t="shared" si="3"/>
        <v>2</v>
      </c>
      <c r="G57" s="6">
        <f t="shared" si="4"/>
        <v>1.756145075345213E-2</v>
      </c>
      <c r="H57" s="6">
        <f t="shared" si="5"/>
        <v>1.756145075345213</v>
      </c>
      <c r="I57" s="6">
        <f t="shared" si="6"/>
        <v>7.6462499283790741</v>
      </c>
      <c r="J57" s="23"/>
      <c r="K57" s="21"/>
      <c r="L57" s="21"/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 t="str">
        <f t="shared" si="14"/>
        <v/>
      </c>
      <c r="U57" s="41" t="str">
        <f t="shared" si="15"/>
        <v/>
      </c>
      <c r="V57" s="21"/>
      <c r="W57" s="21"/>
      <c r="X57" s="21"/>
    </row>
    <row r="58" spans="1:24">
      <c r="A58" s="21"/>
      <c r="B58" s="85" t="s">
        <v>45</v>
      </c>
      <c r="C58" s="86"/>
      <c r="D58" s="18">
        <f t="shared" si="16"/>
        <v>-0.5</v>
      </c>
      <c r="E58" s="80">
        <v>0</v>
      </c>
      <c r="F58" s="8">
        <f>2^(-D58)</f>
        <v>1.4142135623730951</v>
      </c>
      <c r="G58" s="6">
        <f t="shared" si="4"/>
        <v>1.1631238182547415E-2</v>
      </c>
      <c r="H58" s="6">
        <f t="shared" si="5"/>
        <v>1.1631238182547414</v>
      </c>
      <c r="I58" s="6">
        <f>I59+H58</f>
        <v>5.8901048530338613</v>
      </c>
      <c r="J58" s="23"/>
      <c r="K58" s="21"/>
      <c r="L58" s="21"/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 t="str">
        <f t="shared" si="14"/>
        <v/>
      </c>
      <c r="U58" s="41" t="str">
        <f t="shared" si="15"/>
        <v/>
      </c>
      <c r="V58" s="21"/>
      <c r="W58" s="21"/>
      <c r="X58" s="21"/>
    </row>
    <row r="59" spans="1:24">
      <c r="A59" s="21"/>
      <c r="B59" s="85" t="s">
        <v>45</v>
      </c>
      <c r="C59" s="86"/>
      <c r="D59" s="18">
        <f t="shared" si="16"/>
        <v>0</v>
      </c>
      <c r="E59" s="80">
        <v>0</v>
      </c>
      <c r="F59" s="9">
        <f t="shared" si="3"/>
        <v>1</v>
      </c>
      <c r="G59" s="6">
        <f t="shared" si="4"/>
        <v>9.5112588093737467E-3</v>
      </c>
      <c r="H59" s="6">
        <f t="shared" si="5"/>
        <v>0.95112588093737471</v>
      </c>
      <c r="I59" s="6">
        <f t="shared" si="6"/>
        <v>4.7269810347791203</v>
      </c>
      <c r="J59" s="24"/>
      <c r="K59" s="21"/>
      <c r="L59" s="21"/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 t="str">
        <f t="shared" si="14"/>
        <v/>
      </c>
      <c r="U59" s="41" t="str">
        <f t="shared" si="15"/>
        <v/>
      </c>
      <c r="V59" s="21"/>
      <c r="W59" s="21"/>
      <c r="X59" s="21"/>
    </row>
    <row r="60" spans="1:24">
      <c r="A60" s="21"/>
      <c r="B60" s="85" t="s">
        <v>18</v>
      </c>
      <c r="C60" s="86"/>
      <c r="D60" s="18">
        <f t="shared" si="16"/>
        <v>0.5</v>
      </c>
      <c r="E60" s="80">
        <v>0</v>
      </c>
      <c r="F60" s="8">
        <f t="shared" si="3"/>
        <v>0.70710678118654746</v>
      </c>
      <c r="G60" s="6">
        <f t="shared" si="4"/>
        <v>9.1388300005729676E-3</v>
      </c>
      <c r="H60" s="6">
        <f t="shared" si="5"/>
        <v>0.91388300005729672</v>
      </c>
      <c r="I60" s="6">
        <f t="shared" si="6"/>
        <v>3.775855153841746</v>
      </c>
      <c r="J60" s="24"/>
      <c r="K60" s="21"/>
      <c r="L60" s="21"/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 t="str">
        <f t="shared" si="15"/>
        <v/>
      </c>
      <c r="V60" s="21"/>
      <c r="W60" s="21"/>
      <c r="X60" s="21"/>
    </row>
    <row r="61" spans="1:24">
      <c r="A61" s="21"/>
      <c r="B61" s="85" t="s">
        <v>18</v>
      </c>
      <c r="C61" s="86"/>
      <c r="D61" s="18">
        <f t="shared" si="16"/>
        <v>1</v>
      </c>
      <c r="E61" s="80">
        <v>0</v>
      </c>
      <c r="F61" s="2">
        <f t="shared" si="3"/>
        <v>0.5</v>
      </c>
      <c r="G61" s="6">
        <f t="shared" si="4"/>
        <v>1.9194407838194008E-3</v>
      </c>
      <c r="H61" s="6">
        <f t="shared" si="5"/>
        <v>0.19194407838194008</v>
      </c>
      <c r="I61" s="6">
        <f t="shared" si="6"/>
        <v>2.8619721537844494</v>
      </c>
      <c r="J61" s="25"/>
      <c r="K61" s="21"/>
      <c r="L61" s="21"/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21"/>
      <c r="W61" s="21"/>
      <c r="X61" s="21"/>
    </row>
    <row r="62" spans="1:24">
      <c r="A62" s="21"/>
      <c r="B62" s="85" t="s">
        <v>44</v>
      </c>
      <c r="C62" s="86"/>
      <c r="D62" s="18">
        <f t="shared" si="16"/>
        <v>1.5</v>
      </c>
      <c r="E62" s="80">
        <v>0</v>
      </c>
      <c r="F62" s="8">
        <f t="shared" si="3"/>
        <v>0.35355339059327379</v>
      </c>
      <c r="G62" s="6">
        <f t="shared" si="4"/>
        <v>1.5269581160831949E-2</v>
      </c>
      <c r="H62" s="6">
        <f t="shared" si="5"/>
        <v>1.5269581160831949</v>
      </c>
      <c r="I62" s="6">
        <f t="shared" si="6"/>
        <v>2.6700280754025094</v>
      </c>
      <c r="J62" s="25"/>
      <c r="K62" s="21"/>
      <c r="L62" s="21"/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 t="str">
        <f t="shared" si="15"/>
        <v/>
      </c>
      <c r="V62" s="21"/>
      <c r="W62" s="21"/>
      <c r="X62" s="21"/>
    </row>
    <row r="63" spans="1:24">
      <c r="A63" s="21"/>
      <c r="B63" s="85" t="s">
        <v>44</v>
      </c>
      <c r="C63" s="86"/>
      <c r="D63" s="18">
        <f t="shared" si="16"/>
        <v>2</v>
      </c>
      <c r="E63" s="80">
        <v>0</v>
      </c>
      <c r="F63" s="11">
        <f t="shared" si="3"/>
        <v>0.25</v>
      </c>
      <c r="G63" s="6">
        <f t="shared" si="4"/>
        <v>3.4091560190225175E-3</v>
      </c>
      <c r="H63" s="6">
        <f t="shared" si="5"/>
        <v>0.34091560190225173</v>
      </c>
      <c r="I63" s="6">
        <f t="shared" si="6"/>
        <v>1.1430699593193148</v>
      </c>
      <c r="J63" s="25"/>
      <c r="K63" s="21"/>
      <c r="L63" s="21"/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21"/>
      <c r="W63" s="21"/>
      <c r="X63" s="21"/>
    </row>
    <row r="64" spans="1:24">
      <c r="A64" s="21"/>
      <c r="B64" s="85" t="s">
        <v>19</v>
      </c>
      <c r="C64" s="86"/>
      <c r="D64" s="18">
        <f t="shared" si="16"/>
        <v>2.5</v>
      </c>
      <c r="E64" s="80">
        <v>0</v>
      </c>
      <c r="F64" s="11">
        <f t="shared" si="3"/>
        <v>0.17677669529663687</v>
      </c>
      <c r="G64" s="6">
        <f t="shared" si="4"/>
        <v>1.7475505643728872E-3</v>
      </c>
      <c r="H64" s="6">
        <f t="shared" si="5"/>
        <v>0.17475505643728872</v>
      </c>
      <c r="I64" s="6">
        <f t="shared" si="6"/>
        <v>0.80215435741706298</v>
      </c>
      <c r="J64" s="25"/>
      <c r="K64" s="21"/>
      <c r="L64" s="21"/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21"/>
      <c r="W64" s="21"/>
      <c r="X64" s="21"/>
    </row>
    <row r="65" spans="1:24">
      <c r="A65" s="21"/>
      <c r="B65" s="85" t="s">
        <v>19</v>
      </c>
      <c r="C65" s="86"/>
      <c r="D65" s="18">
        <f t="shared" si="16"/>
        <v>3</v>
      </c>
      <c r="E65" s="80">
        <v>0</v>
      </c>
      <c r="F65" s="11">
        <f t="shared" si="3"/>
        <v>0.125</v>
      </c>
      <c r="G65" s="6">
        <f t="shared" si="4"/>
        <v>8.5945109723256749E-4</v>
      </c>
      <c r="H65" s="6">
        <f t="shared" si="5"/>
        <v>8.5945109723256752E-2</v>
      </c>
      <c r="I65" s="6">
        <f t="shared" si="6"/>
        <v>0.62739930097977425</v>
      </c>
      <c r="J65" s="25"/>
      <c r="K65" s="21"/>
      <c r="L65" s="21"/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21"/>
      <c r="W65" s="21"/>
      <c r="X65" s="21"/>
    </row>
    <row r="66" spans="1:24">
      <c r="A66" s="21"/>
      <c r="B66" s="85" t="s">
        <v>48</v>
      </c>
      <c r="C66" s="86"/>
      <c r="D66" s="18">
        <f t="shared" si="16"/>
        <v>3.5</v>
      </c>
      <c r="E66" s="80">
        <v>0</v>
      </c>
      <c r="F66" s="11">
        <f t="shared" si="3"/>
        <v>8.8388347648318447E-2</v>
      </c>
      <c r="G66" s="6">
        <f t="shared" si="4"/>
        <v>2.1199793731736666E-3</v>
      </c>
      <c r="H66" s="6">
        <f t="shared" si="5"/>
        <v>0.21199793731736666</v>
      </c>
      <c r="I66" s="6">
        <f t="shared" si="6"/>
        <v>0.5414541912565175</v>
      </c>
      <c r="J66" s="25"/>
      <c r="K66" s="21"/>
      <c r="L66" s="21"/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21"/>
      <c r="W66" s="21"/>
      <c r="X66" s="21"/>
    </row>
    <row r="67" spans="1:24">
      <c r="A67" s="21"/>
      <c r="B67" s="85" t="s">
        <v>48</v>
      </c>
      <c r="C67" s="86"/>
      <c r="D67" s="18">
        <f t="shared" si="16"/>
        <v>4</v>
      </c>
      <c r="E67" s="80">
        <v>0</v>
      </c>
      <c r="F67" s="11">
        <f t="shared" si="3"/>
        <v>6.25E-2</v>
      </c>
      <c r="G67" s="6">
        <f t="shared" si="4"/>
        <v>2.7502435111442158E-3</v>
      </c>
      <c r="H67" s="6">
        <f t="shared" si="5"/>
        <v>0.27502435111442158</v>
      </c>
      <c r="I67" s="6">
        <f t="shared" si="6"/>
        <v>0.32945625393915084</v>
      </c>
      <c r="J67" s="25"/>
      <c r="K67" s="21"/>
      <c r="L67" s="21"/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21"/>
      <c r="W67" s="21"/>
      <c r="X67" s="21"/>
    </row>
    <row r="68" spans="1:24">
      <c r="A68" s="21"/>
      <c r="B68" s="85" t="s">
        <v>20</v>
      </c>
      <c r="C68" s="86"/>
      <c r="D68" s="18">
        <f t="shared" si="16"/>
        <v>4.5</v>
      </c>
      <c r="E68" s="80">
        <v>0</v>
      </c>
      <c r="F68" s="11">
        <f t="shared" si="3"/>
        <v>4.4194173824159223E-2</v>
      </c>
      <c r="G68" s="6">
        <f t="shared" si="4"/>
        <v>5.4431902824729277E-4</v>
      </c>
      <c r="H68" s="6">
        <f t="shared" si="5"/>
        <v>5.4431902824729275E-2</v>
      </c>
      <c r="I68" s="6">
        <f t="shared" si="6"/>
        <v>5.4431902824729275E-2</v>
      </c>
      <c r="J68" s="25"/>
      <c r="K68" s="21"/>
      <c r="L68" s="21"/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21"/>
      <c r="W68" s="21"/>
      <c r="X68" s="21"/>
    </row>
    <row r="69" spans="1:24">
      <c r="A69" s="21"/>
      <c r="B69" s="85" t="s">
        <v>20</v>
      </c>
      <c r="C69" s="86"/>
      <c r="D69" s="18">
        <f t="shared" si="16"/>
        <v>5</v>
      </c>
      <c r="E69" s="80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/>
      <c r="L69" s="21"/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21"/>
      <c r="W69" s="21"/>
      <c r="X69" s="21"/>
    </row>
    <row r="70" spans="1:24">
      <c r="A70" s="21"/>
      <c r="B70" s="85" t="s">
        <v>49</v>
      </c>
      <c r="C70" s="86"/>
      <c r="D70" s="18">
        <f t="shared" si="16"/>
        <v>5.5</v>
      </c>
      <c r="E70" s="80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/>
      <c r="L70" s="21"/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21"/>
      <c r="W70" s="21"/>
      <c r="X70" s="21"/>
    </row>
    <row r="71" spans="1:24">
      <c r="A71" s="21"/>
      <c r="B71" s="85" t="s">
        <v>50</v>
      </c>
      <c r="C71" s="86"/>
      <c r="D71" s="18">
        <f t="shared" si="16"/>
        <v>6</v>
      </c>
      <c r="E71" s="80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/>
      <c r="L71" s="21"/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21"/>
      <c r="W71" s="21"/>
      <c r="X71" s="21"/>
    </row>
    <row r="72" spans="1:24">
      <c r="A72" s="21"/>
      <c r="B72" s="85" t="s">
        <v>21</v>
      </c>
      <c r="C72" s="86"/>
      <c r="D72" s="18">
        <f t="shared" si="16"/>
        <v>6.5</v>
      </c>
      <c r="E72" s="80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/>
      <c r="L72" s="21"/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21"/>
      <c r="W72" s="21"/>
      <c r="X72" s="21"/>
    </row>
    <row r="73" spans="1:24">
      <c r="A73" s="21"/>
      <c r="B73" s="85" t="s">
        <v>21</v>
      </c>
      <c r="C73" s="86"/>
      <c r="D73" s="18">
        <f t="shared" si="16"/>
        <v>7</v>
      </c>
      <c r="E73" s="80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/>
      <c r="L73" s="21"/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21"/>
      <c r="W73" s="21"/>
      <c r="X73" s="21"/>
    </row>
    <row r="74" spans="1:24">
      <c r="A74" s="21"/>
      <c r="B74" s="85" t="s">
        <v>51</v>
      </c>
      <c r="C74" s="86"/>
      <c r="D74" s="18">
        <f t="shared" si="16"/>
        <v>7.5</v>
      </c>
      <c r="E74" s="80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/>
      <c r="L74" s="21"/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21"/>
      <c r="W74" s="21"/>
      <c r="X74" s="21"/>
    </row>
    <row r="75" spans="1:24">
      <c r="A75" s="21"/>
      <c r="B75" s="85" t="s">
        <v>51</v>
      </c>
      <c r="C75" s="86"/>
      <c r="D75" s="18">
        <f t="shared" si="16"/>
        <v>8</v>
      </c>
      <c r="E75" s="80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/>
      <c r="L75" s="21"/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21"/>
      <c r="W75" s="21"/>
      <c r="X75" s="21"/>
    </row>
    <row r="76" spans="1:24">
      <c r="A76" s="21"/>
      <c r="B76" s="85" t="s">
        <v>22</v>
      </c>
      <c r="C76" s="86"/>
      <c r="D76" s="18">
        <f t="shared" si="16"/>
        <v>8.5</v>
      </c>
      <c r="E76" s="80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/>
      <c r="L76" s="21"/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21"/>
      <c r="W76" s="21"/>
      <c r="X76" s="21"/>
    </row>
    <row r="77" spans="1:24">
      <c r="A77" s="21"/>
      <c r="B77" s="85" t="s">
        <v>22</v>
      </c>
      <c r="C77" s="86"/>
      <c r="D77" s="18">
        <f t="shared" si="16"/>
        <v>9</v>
      </c>
      <c r="E77" s="80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/>
      <c r="L77" s="21"/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21"/>
      <c r="W77" s="21"/>
      <c r="X77" s="21"/>
    </row>
    <row r="78" spans="1:24">
      <c r="A78" s="21"/>
      <c r="B78" s="85" t="s">
        <v>52</v>
      </c>
      <c r="C78" s="86"/>
      <c r="D78" s="18">
        <f t="shared" si="16"/>
        <v>9.5</v>
      </c>
      <c r="E78" s="80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/>
      <c r="L78" s="21"/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21"/>
      <c r="W78" s="21"/>
      <c r="X78" s="21"/>
    </row>
    <row r="79" spans="1:24">
      <c r="A79" s="21"/>
      <c r="B79" s="85" t="s">
        <v>52</v>
      </c>
      <c r="C79" s="86"/>
      <c r="D79" s="18">
        <f t="shared" si="16"/>
        <v>10</v>
      </c>
      <c r="E79" s="80">
        <v>0</v>
      </c>
      <c r="F79" s="11">
        <f t="shared" si="3"/>
        <v>9.765625E-4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21"/>
      <c r="K79" s="21"/>
      <c r="L79" s="21"/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-7.3504877295456588</v>
      </c>
      <c r="N80" s="40">
        <f t="shared" ref="N80:U80" si="17">SUM(N39:N79)</f>
        <v>-7.1580644076676165</v>
      </c>
      <c r="O80" s="40">
        <f t="shared" si="17"/>
        <v>-6.863142398177251</v>
      </c>
      <c r="P80" s="40">
        <f t="shared" si="17"/>
        <v>-5.9157478094487015</v>
      </c>
      <c r="Q80" s="40">
        <f t="shared" si="17"/>
        <v>-5.1682631488726436</v>
      </c>
      <c r="R80" s="40">
        <f t="shared" si="17"/>
        <v>-4.6279719361708329</v>
      </c>
      <c r="S80" s="40">
        <f t="shared" si="17"/>
        <v>-3.6623459947294061</v>
      </c>
      <c r="T80" s="40">
        <f t="shared" si="17"/>
        <v>-2.8546235619630118</v>
      </c>
      <c r="U80" s="40">
        <f t="shared" si="17"/>
        <v>-2.125364135996417</v>
      </c>
      <c r="V80" s="21"/>
      <c r="W80" s="21"/>
      <c r="X80" s="21"/>
    </row>
    <row r="81" spans="1:24" ht="13">
      <c r="A81" s="21"/>
      <c r="B81" s="89" t="s">
        <v>23</v>
      </c>
      <c r="C81" s="90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85" t="s">
        <v>37</v>
      </c>
      <c r="C82" s="86"/>
      <c r="D82" s="80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100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85" t="s">
        <v>42</v>
      </c>
      <c r="C83" s="86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100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85" t="s">
        <v>42</v>
      </c>
      <c r="C84" s="86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100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85" t="s">
        <v>38</v>
      </c>
      <c r="C85" s="86"/>
      <c r="D85" s="3">
        <f t="shared" ref="D85:D122" si="31">D84+0.5</f>
        <v>-8.5</v>
      </c>
      <c r="E85" s="69">
        <v>2</v>
      </c>
      <c r="F85" s="9">
        <f t="shared" si="18"/>
        <v>362.0386719675123</v>
      </c>
      <c r="G85" s="6">
        <f t="shared" si="19"/>
        <v>8.5106382978723406E-3</v>
      </c>
      <c r="H85" s="6">
        <f t="shared" si="20"/>
        <v>0.85106382978723405</v>
      </c>
      <c r="I85" s="6">
        <f t="shared" si="21"/>
        <v>100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85" t="s">
        <v>38</v>
      </c>
      <c r="C86" s="86"/>
      <c r="D86" s="3">
        <f t="shared" si="31"/>
        <v>-8</v>
      </c>
      <c r="E86" s="69">
        <v>3</v>
      </c>
      <c r="F86" s="9">
        <f t="shared" si="18"/>
        <v>256</v>
      </c>
      <c r="G86" s="6">
        <f t="shared" si="19"/>
        <v>1.276595744680851E-2</v>
      </c>
      <c r="H86" s="6">
        <f t="shared" si="20"/>
        <v>1.2765957446808509</v>
      </c>
      <c r="I86" s="6">
        <f t="shared" si="21"/>
        <v>99.148936170212764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85" t="s">
        <v>41</v>
      </c>
      <c r="C87" s="86"/>
      <c r="D87" s="3">
        <f t="shared" si="31"/>
        <v>-7.5</v>
      </c>
      <c r="E87" s="69">
        <v>11</v>
      </c>
      <c r="F87" s="9">
        <f t="shared" si="18"/>
        <v>181.01933598375612</v>
      </c>
      <c r="G87" s="6">
        <f t="shared" si="19"/>
        <v>4.6808510638297871E-2</v>
      </c>
      <c r="H87" s="6">
        <f t="shared" si="20"/>
        <v>4.6808510638297873</v>
      </c>
      <c r="I87" s="6">
        <f t="shared" si="21"/>
        <v>97.872340425531917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85" t="s">
        <v>41</v>
      </c>
      <c r="C88" s="86"/>
      <c r="D88" s="3">
        <f t="shared" si="31"/>
        <v>-7</v>
      </c>
      <c r="E88" s="69">
        <v>45</v>
      </c>
      <c r="F88" s="9">
        <f t="shared" si="18"/>
        <v>128</v>
      </c>
      <c r="G88" s="6">
        <f t="shared" si="19"/>
        <v>0.19148936170212766</v>
      </c>
      <c r="H88" s="6">
        <f t="shared" si="20"/>
        <v>19.148936170212767</v>
      </c>
      <c r="I88" s="6">
        <f t="shared" si="21"/>
        <v>93.191489361702125</v>
      </c>
      <c r="J88" s="22"/>
      <c r="K88" s="21"/>
      <c r="L88" s="21"/>
      <c r="M88" s="41">
        <f t="shared" si="22"/>
        <v>-7.416666666666667</v>
      </c>
      <c r="N88" s="41">
        <f t="shared" si="23"/>
        <v>-7.26</v>
      </c>
      <c r="O88" s="41">
        <f t="shared" si="24"/>
        <v>-7.0250000000000004</v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85" t="s">
        <v>39</v>
      </c>
      <c r="C89" s="86"/>
      <c r="D89" s="3">
        <f t="shared" si="31"/>
        <v>-6.5</v>
      </c>
      <c r="E89" s="69">
        <v>45</v>
      </c>
      <c r="F89" s="2">
        <f t="shared" si="18"/>
        <v>90.509667991878061</v>
      </c>
      <c r="G89" s="6">
        <f t="shared" si="19"/>
        <v>0.19148936170212766</v>
      </c>
      <c r="H89" s="6">
        <f t="shared" si="20"/>
        <v>19.148936170212767</v>
      </c>
      <c r="I89" s="6">
        <f t="shared" si="21"/>
        <v>74.042553191489361</v>
      </c>
      <c r="J89" s="23"/>
      <c r="K89" s="21"/>
      <c r="L89" s="21"/>
      <c r="M89" s="41" t="str">
        <f t="shared" si="22"/>
        <v/>
      </c>
      <c r="N89" s="41" t="str">
        <f t="shared" si="23"/>
        <v/>
      </c>
      <c r="O89" s="41" t="str">
        <f t="shared" si="24"/>
        <v/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85" t="s">
        <v>40</v>
      </c>
      <c r="C90" s="86"/>
      <c r="D90" s="3">
        <f t="shared" si="31"/>
        <v>-6</v>
      </c>
      <c r="E90" s="69">
        <v>35</v>
      </c>
      <c r="F90" s="9">
        <f>2^(-D90)</f>
        <v>64</v>
      </c>
      <c r="G90" s="6">
        <f t="shared" si="19"/>
        <v>0.14893617021276595</v>
      </c>
      <c r="H90" s="6">
        <f t="shared" si="20"/>
        <v>14.893617021276595</v>
      </c>
      <c r="I90" s="6">
        <f t="shared" si="21"/>
        <v>54.893617021276597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 t="str">
        <f t="shared" si="24"/>
        <v/>
      </c>
      <c r="P90" s="41">
        <f t="shared" si="25"/>
        <v>-6.3357142857142854</v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85" t="s">
        <v>47</v>
      </c>
      <c r="C91" s="86"/>
      <c r="D91" s="3">
        <f t="shared" si="31"/>
        <v>-5.5</v>
      </c>
      <c r="E91" s="69">
        <v>23</v>
      </c>
      <c r="F91" s="8">
        <f t="shared" si="18"/>
        <v>45.254833995939045</v>
      </c>
      <c r="G91" s="6">
        <f t="shared" si="19"/>
        <v>9.7872340425531917E-2</v>
      </c>
      <c r="H91" s="6">
        <f t="shared" si="20"/>
        <v>9.787234042553191</v>
      </c>
      <c r="I91" s="6">
        <f t="shared" si="21"/>
        <v>40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>
        <f t="shared" si="26"/>
        <v>-6</v>
      </c>
      <c r="R91" s="41">
        <f t="shared" si="27"/>
        <v>-5.7445652173913047</v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85" t="s">
        <v>47</v>
      </c>
      <c r="C92" s="86"/>
      <c r="D92" s="3">
        <f t="shared" si="31"/>
        <v>-5</v>
      </c>
      <c r="E92" s="69">
        <v>19</v>
      </c>
      <c r="F92" s="9">
        <f t="shared" si="18"/>
        <v>32</v>
      </c>
      <c r="G92" s="6">
        <f t="shared" si="19"/>
        <v>8.085106382978724E-2</v>
      </c>
      <c r="H92" s="6">
        <f t="shared" si="20"/>
        <v>8.085106382978724</v>
      </c>
      <c r="I92" s="6">
        <f t="shared" si="21"/>
        <v>30.212765957446813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 t="str">
        <f t="shared" si="25"/>
        <v/>
      </c>
      <c r="Q92" s="41" t="str">
        <f t="shared" si="26"/>
        <v/>
      </c>
      <c r="R92" s="41" t="str">
        <f t="shared" si="27"/>
        <v/>
      </c>
      <c r="S92" s="41">
        <f t="shared" si="28"/>
        <v>-5.1776315789473681</v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85" t="s">
        <v>17</v>
      </c>
      <c r="C93" s="86"/>
      <c r="D93" s="3">
        <f t="shared" si="31"/>
        <v>-4.5</v>
      </c>
      <c r="E93" s="69">
        <v>10</v>
      </c>
      <c r="F93" s="2">
        <f t="shared" si="18"/>
        <v>22.627416997969519</v>
      </c>
      <c r="G93" s="6">
        <f t="shared" si="19"/>
        <v>4.2553191489361701E-2</v>
      </c>
      <c r="H93" s="6">
        <f t="shared" si="20"/>
        <v>4.2553191489361701</v>
      </c>
      <c r="I93" s="6">
        <f t="shared" si="21"/>
        <v>22.127659574468087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85" t="s">
        <v>17</v>
      </c>
      <c r="C94" s="86"/>
      <c r="D94" s="3">
        <f t="shared" si="31"/>
        <v>-4</v>
      </c>
      <c r="E94" s="69">
        <v>5</v>
      </c>
      <c r="F94" s="9">
        <f t="shared" si="18"/>
        <v>16</v>
      </c>
      <c r="G94" s="6">
        <f t="shared" si="19"/>
        <v>2.1276595744680851E-2</v>
      </c>
      <c r="H94" s="6">
        <f t="shared" si="20"/>
        <v>2.1276595744680851</v>
      </c>
      <c r="I94" s="6">
        <f t="shared" si="21"/>
        <v>17.872340425531917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>
        <f t="shared" si="29"/>
        <v>-4.0599999999999996</v>
      </c>
      <c r="U94" s="41" t="str">
        <f t="shared" si="30"/>
        <v/>
      </c>
      <c r="V94" s="21"/>
      <c r="W94" s="21"/>
      <c r="X94" s="21"/>
    </row>
    <row r="95" spans="1:24">
      <c r="A95" s="21"/>
      <c r="B95" s="85" t="s">
        <v>43</v>
      </c>
      <c r="C95" s="86"/>
      <c r="D95" s="3">
        <f t="shared" si="31"/>
        <v>-3.5</v>
      </c>
      <c r="E95" s="69">
        <v>12</v>
      </c>
      <c r="F95" s="2">
        <f t="shared" si="18"/>
        <v>11.313708498984759</v>
      </c>
      <c r="G95" s="6">
        <f t="shared" si="19"/>
        <v>5.106382978723404E-2</v>
      </c>
      <c r="H95" s="6">
        <f t="shared" si="20"/>
        <v>5.1063829787234036</v>
      </c>
      <c r="I95" s="6">
        <f t="shared" si="21"/>
        <v>15.74468085106383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85" t="s">
        <v>43</v>
      </c>
      <c r="C96" s="86"/>
      <c r="D96" s="3">
        <f t="shared" si="31"/>
        <v>-3</v>
      </c>
      <c r="E96" s="69">
        <v>11</v>
      </c>
      <c r="F96" s="9">
        <f t="shared" si="18"/>
        <v>8</v>
      </c>
      <c r="G96" s="6">
        <f t="shared" si="19"/>
        <v>4.6808510638297871E-2</v>
      </c>
      <c r="H96" s="6">
        <f t="shared" si="20"/>
        <v>4.6808510638297873</v>
      </c>
      <c r="I96" s="6">
        <f t="shared" si="21"/>
        <v>10.638297872340427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>
        <f t="shared" si="30"/>
        <v>-3.4318181818181817</v>
      </c>
      <c r="V96" s="21"/>
      <c r="W96" s="21"/>
      <c r="X96" s="21"/>
    </row>
    <row r="97" spans="1:24">
      <c r="A97" s="21"/>
      <c r="B97" s="85" t="s">
        <v>16</v>
      </c>
      <c r="C97" s="86"/>
      <c r="D97" s="3">
        <f t="shared" si="31"/>
        <v>-2.5</v>
      </c>
      <c r="E97" s="69">
        <v>11</v>
      </c>
      <c r="F97" s="8">
        <f t="shared" si="18"/>
        <v>5.6568542494923806</v>
      </c>
      <c r="G97" s="6">
        <f t="shared" si="19"/>
        <v>4.6808510638297871E-2</v>
      </c>
      <c r="H97" s="6">
        <f t="shared" si="20"/>
        <v>4.6808510638297873</v>
      </c>
      <c r="I97" s="6">
        <f t="shared" si="21"/>
        <v>5.9574468085106389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85" t="s">
        <v>16</v>
      </c>
      <c r="C98" s="86"/>
      <c r="D98" s="3">
        <f t="shared" si="31"/>
        <v>-2</v>
      </c>
      <c r="E98" s="69">
        <v>2</v>
      </c>
      <c r="F98" s="9">
        <f t="shared" si="18"/>
        <v>4</v>
      </c>
      <c r="G98" s="6">
        <f t="shared" si="19"/>
        <v>8.5106382978723406E-3</v>
      </c>
      <c r="H98" s="6">
        <f t="shared" si="20"/>
        <v>0.85106382978723405</v>
      </c>
      <c r="I98" s="6">
        <f t="shared" si="21"/>
        <v>1.2765957446808511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 t="str">
        <f t="shared" si="28"/>
        <v/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85" t="s">
        <v>46</v>
      </c>
      <c r="C99" s="86"/>
      <c r="D99" s="3">
        <f t="shared" si="31"/>
        <v>-1.5</v>
      </c>
      <c r="E99" s="69">
        <v>1</v>
      </c>
      <c r="F99" s="8">
        <f t="shared" si="18"/>
        <v>2.8284271247461898</v>
      </c>
      <c r="G99" s="6">
        <f t="shared" si="19"/>
        <v>4.2553191489361703E-3</v>
      </c>
      <c r="H99" s="6">
        <f t="shared" si="20"/>
        <v>0.42553191489361702</v>
      </c>
      <c r="I99" s="6">
        <f t="shared" si="21"/>
        <v>0.42553191489361702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>
      <c r="A100" s="21"/>
      <c r="B100" s="85" t="s">
        <v>46</v>
      </c>
      <c r="C100" s="86"/>
      <c r="D100" s="3">
        <f t="shared" si="31"/>
        <v>-1</v>
      </c>
      <c r="E100" s="69">
        <v>0</v>
      </c>
      <c r="F100" s="9">
        <f t="shared" si="18"/>
        <v>2</v>
      </c>
      <c r="G100" s="6">
        <f t="shared" si="19"/>
        <v>0</v>
      </c>
      <c r="H100" s="6">
        <f t="shared" si="20"/>
        <v>0</v>
      </c>
      <c r="I100" s="6">
        <f t="shared" si="21"/>
        <v>0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85" t="s">
        <v>45</v>
      </c>
      <c r="C101" s="86"/>
      <c r="D101" s="3">
        <f t="shared" si="31"/>
        <v>-0.5</v>
      </c>
      <c r="E101" s="69">
        <v>0</v>
      </c>
      <c r="F101" s="8">
        <f t="shared" si="18"/>
        <v>1.4142135623730951</v>
      </c>
      <c r="G101" s="6">
        <f t="shared" si="19"/>
        <v>0</v>
      </c>
      <c r="H101" s="6">
        <f t="shared" si="20"/>
        <v>0</v>
      </c>
      <c r="I101" s="6">
        <f t="shared" si="21"/>
        <v>0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85" t="s">
        <v>45</v>
      </c>
      <c r="C102" s="86"/>
      <c r="D102" s="3">
        <f t="shared" si="31"/>
        <v>0</v>
      </c>
      <c r="E102" s="69">
        <v>0</v>
      </c>
      <c r="F102" s="9">
        <f t="shared" si="18"/>
        <v>1</v>
      </c>
      <c r="G102" s="6">
        <f t="shared" si="19"/>
        <v>0</v>
      </c>
      <c r="H102" s="6">
        <f t="shared" si="20"/>
        <v>0</v>
      </c>
      <c r="I102" s="6">
        <f t="shared" si="21"/>
        <v>0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85" t="s">
        <v>18</v>
      </c>
      <c r="C103" s="86"/>
      <c r="D103" s="3">
        <f t="shared" si="31"/>
        <v>0.5</v>
      </c>
      <c r="E103" s="69">
        <v>0</v>
      </c>
      <c r="F103" s="8">
        <f t="shared" si="18"/>
        <v>0.70710678118654746</v>
      </c>
      <c r="G103" s="6">
        <f t="shared" si="19"/>
        <v>0</v>
      </c>
      <c r="H103" s="6">
        <f t="shared" si="20"/>
        <v>0</v>
      </c>
      <c r="I103" s="6">
        <f t="shared" si="21"/>
        <v>0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85" t="s">
        <v>18</v>
      </c>
      <c r="C104" s="86"/>
      <c r="D104" s="3">
        <f t="shared" si="31"/>
        <v>1</v>
      </c>
      <c r="E104" s="69">
        <v>0</v>
      </c>
      <c r="F104" s="2">
        <f t="shared" si="18"/>
        <v>0.5</v>
      </c>
      <c r="G104" s="6">
        <f t="shared" si="19"/>
        <v>0</v>
      </c>
      <c r="H104" s="6">
        <f t="shared" si="20"/>
        <v>0</v>
      </c>
      <c r="I104" s="6">
        <f t="shared" si="21"/>
        <v>0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85" t="s">
        <v>44</v>
      </c>
      <c r="C105" s="86"/>
      <c r="D105" s="3">
        <f t="shared" si="31"/>
        <v>1.5</v>
      </c>
      <c r="E105" s="69">
        <v>0</v>
      </c>
      <c r="F105" s="8">
        <f t="shared" si="18"/>
        <v>0.35355339059327379</v>
      </c>
      <c r="G105" s="6">
        <f t="shared" si="19"/>
        <v>0</v>
      </c>
      <c r="H105" s="6">
        <f t="shared" si="20"/>
        <v>0</v>
      </c>
      <c r="I105" s="6">
        <f t="shared" si="21"/>
        <v>0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85" t="s">
        <v>44</v>
      </c>
      <c r="C106" s="86"/>
      <c r="D106" s="3">
        <f t="shared" si="31"/>
        <v>2</v>
      </c>
      <c r="E106" s="69">
        <v>0</v>
      </c>
      <c r="F106" s="11">
        <f t="shared" si="18"/>
        <v>0.25</v>
      </c>
      <c r="G106" s="6">
        <f t="shared" si="19"/>
        <v>0</v>
      </c>
      <c r="H106" s="6">
        <f t="shared" si="20"/>
        <v>0</v>
      </c>
      <c r="I106" s="6">
        <f t="shared" si="21"/>
        <v>0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85" t="s">
        <v>19</v>
      </c>
      <c r="C107" s="86"/>
      <c r="D107" s="3">
        <f t="shared" si="31"/>
        <v>2.5</v>
      </c>
      <c r="E107" s="69">
        <v>0</v>
      </c>
      <c r="F107" s="11">
        <f t="shared" si="18"/>
        <v>0.17677669529663687</v>
      </c>
      <c r="G107" s="6">
        <f t="shared" si="19"/>
        <v>0</v>
      </c>
      <c r="H107" s="6">
        <f t="shared" si="20"/>
        <v>0</v>
      </c>
      <c r="I107" s="6">
        <f t="shared" si="21"/>
        <v>0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85" t="s">
        <v>19</v>
      </c>
      <c r="C108" s="86"/>
      <c r="D108" s="3">
        <f t="shared" si="31"/>
        <v>3</v>
      </c>
      <c r="E108" s="69">
        <v>0</v>
      </c>
      <c r="F108" s="11">
        <f t="shared" si="18"/>
        <v>0.125</v>
      </c>
      <c r="G108" s="6">
        <f t="shared" si="19"/>
        <v>0</v>
      </c>
      <c r="H108" s="6">
        <f t="shared" si="20"/>
        <v>0</v>
      </c>
      <c r="I108" s="6">
        <f t="shared" si="21"/>
        <v>0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85" t="s">
        <v>48</v>
      </c>
      <c r="C109" s="86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85" t="s">
        <v>48</v>
      </c>
      <c r="C110" s="86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85" t="s">
        <v>20</v>
      </c>
      <c r="C111" s="86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85" t="s">
        <v>20</v>
      </c>
      <c r="C112" s="86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85" t="s">
        <v>49</v>
      </c>
      <c r="C113" s="86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85" t="s">
        <v>50</v>
      </c>
      <c r="C114" s="86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85" t="s">
        <v>21</v>
      </c>
      <c r="C115" s="86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85" t="s">
        <v>21</v>
      </c>
      <c r="C116" s="86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85" t="s">
        <v>51</v>
      </c>
      <c r="C117" s="86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85" t="s">
        <v>51</v>
      </c>
      <c r="C118" s="86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85" t="s">
        <v>22</v>
      </c>
      <c r="C119" s="86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85" t="s">
        <v>22</v>
      </c>
      <c r="C120" s="86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85" t="s">
        <v>52</v>
      </c>
      <c r="C121" s="86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85" t="s">
        <v>52</v>
      </c>
      <c r="C122" s="86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235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-7.416666666666667</v>
      </c>
      <c r="N123" s="40">
        <f t="shared" ref="N123:U123" si="32">SUM(N82:N122)</f>
        <v>-7.26</v>
      </c>
      <c r="O123" s="40">
        <f t="shared" si="32"/>
        <v>-7.0250000000000004</v>
      </c>
      <c r="P123" s="40">
        <f t="shared" si="32"/>
        <v>-6.3357142857142854</v>
      </c>
      <c r="Q123" s="40">
        <f t="shared" si="32"/>
        <v>-6</v>
      </c>
      <c r="R123" s="40">
        <f t="shared" si="32"/>
        <v>-5.7445652173913047</v>
      </c>
      <c r="S123" s="40">
        <f t="shared" si="32"/>
        <v>-5.1776315789473681</v>
      </c>
      <c r="T123" s="40">
        <f t="shared" si="32"/>
        <v>-4.0599999999999996</v>
      </c>
      <c r="U123" s="40">
        <f t="shared" si="32"/>
        <v>-3.4318181818181817</v>
      </c>
      <c r="V123" s="21"/>
      <c r="W123" s="21"/>
      <c r="X123" s="21"/>
    </row>
    <row r="124" spans="1:24" ht="13">
      <c r="A124" s="21"/>
      <c r="B124" s="87" t="s">
        <v>23</v>
      </c>
      <c r="C124" s="88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85" t="s">
        <v>37</v>
      </c>
      <c r="C125" s="86"/>
      <c r="D125" s="80">
        <v>-10</v>
      </c>
      <c r="E125" s="69">
        <v>0</v>
      </c>
      <c r="F125" s="9">
        <f t="shared" ref="F125:F165" si="33">2^(-D125)</f>
        <v>1024</v>
      </c>
      <c r="G125" s="6">
        <f t="shared" ref="G125:G165" si="34">E125/$E$14</f>
        <v>0</v>
      </c>
      <c r="H125" s="6">
        <f t="shared" ref="H125:H165" si="35">G125*100</f>
        <v>0</v>
      </c>
      <c r="I125" s="6">
        <f>I126+H125</f>
        <v>99.999999999999986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>
      <c r="A126" s="21"/>
      <c r="B126" s="85" t="s">
        <v>42</v>
      </c>
      <c r="C126" s="86"/>
      <c r="D126" s="75">
        <v>-9.5</v>
      </c>
      <c r="E126" s="69">
        <v>0</v>
      </c>
      <c r="F126" s="2">
        <f t="shared" si="33"/>
        <v>724.0773439350246</v>
      </c>
      <c r="G126" s="6">
        <f t="shared" si="34"/>
        <v>0</v>
      </c>
      <c r="H126" s="6">
        <f t="shared" si="35"/>
        <v>0</v>
      </c>
      <c r="I126" s="6">
        <f t="shared" ref="I126:I164" si="36">I127+H126</f>
        <v>99.999999999999986</v>
      </c>
      <c r="J126" s="22"/>
      <c r="K126" s="21"/>
      <c r="L126" s="21"/>
      <c r="M126" s="41" t="str">
        <f t="shared" ref="M126:M165" si="37">IF(AND(I126&gt;=90,I127&lt;90),D126-0.5-(I126-90)*(-0.5/(I126-I127)),"")</f>
        <v/>
      </c>
      <c r="N126" s="41" t="str">
        <f t="shared" ref="N126:N165" si="38">IF(AND(I126&gt;=84,I127&lt;84),D126-0.5-(I126-84)*(-0.5/(I126-I127)),"")</f>
        <v/>
      </c>
      <c r="O126" s="41" t="str">
        <f t="shared" ref="O126:O165" si="39">IF(AND(I126&gt;=75,I127&lt;75),D126-0.5-(I126-75)*(-0.5/(I126-I127)),"")</f>
        <v/>
      </c>
      <c r="P126" s="41" t="str">
        <f t="shared" ref="P126:P165" si="40">IF(AND(I126&gt;=50,I127&lt;50),D126-0.5-(I126-50)*(-0.5/(I126-I127)),"")</f>
        <v/>
      </c>
      <c r="Q126" s="41" t="str">
        <f t="shared" ref="Q126:Q165" si="41">IF(AND(I126&gt;=40,I127&lt;40),D126-0.5-(I126-40)*(-0.5/(I126-I127)),"")</f>
        <v/>
      </c>
      <c r="R126" s="41" t="str">
        <f t="shared" ref="R126:R165" si="42">IF(AND(I126&gt;=35,I127&lt;35),D126-0.5-(I126-35)*(-0.5/(I126-I127)),"")</f>
        <v/>
      </c>
      <c r="S126" s="41" t="str">
        <f t="shared" ref="S126:S165" si="43">IF(AND(I126&gt;=25,I127&lt;25),D126-0.5-(I126-25)*(-0.5/(I126-I127)),"")</f>
        <v/>
      </c>
      <c r="T126" s="41" t="str">
        <f t="shared" ref="T126:T165" si="44">IF(AND(I126&gt;=16,I127&lt;16),D126-0.5-(I126-16)*(-0.5/(I126-I127)),"")</f>
        <v/>
      </c>
      <c r="U126" s="41" t="str">
        <f t="shared" ref="U126:U165" si="45">IF(AND(I126&gt;=10,I127&lt;10),D126-0.5-(I126-10)*(-0.5/(I126-I127)),"")</f>
        <v/>
      </c>
      <c r="V126" s="21"/>
      <c r="W126" s="21"/>
      <c r="X126" s="21"/>
    </row>
    <row r="127" spans="1:24">
      <c r="A127" s="21"/>
      <c r="B127" s="85" t="s">
        <v>42</v>
      </c>
      <c r="C127" s="86"/>
      <c r="D127" s="3">
        <v>-9</v>
      </c>
      <c r="E127" s="69">
        <v>0</v>
      </c>
      <c r="F127" s="9">
        <f t="shared" si="33"/>
        <v>512</v>
      </c>
      <c r="G127" s="6">
        <f t="shared" si="34"/>
        <v>0</v>
      </c>
      <c r="H127" s="6">
        <f t="shared" si="35"/>
        <v>0</v>
      </c>
      <c r="I127" s="6">
        <f t="shared" si="36"/>
        <v>99.999999999999986</v>
      </c>
      <c r="J127" s="22"/>
      <c r="K127" s="21"/>
      <c r="L127" s="21"/>
      <c r="M127" s="41" t="str">
        <f t="shared" si="37"/>
        <v/>
      </c>
      <c r="N127" s="41" t="str">
        <f t="shared" si="38"/>
        <v/>
      </c>
      <c r="O127" s="41" t="str">
        <f t="shared" si="39"/>
        <v/>
      </c>
      <c r="P127" s="41" t="str">
        <f t="shared" si="40"/>
        <v/>
      </c>
      <c r="Q127" s="41" t="str">
        <f t="shared" si="41"/>
        <v/>
      </c>
      <c r="R127" s="41" t="str">
        <f t="shared" si="42"/>
        <v/>
      </c>
      <c r="S127" s="41" t="str">
        <f t="shared" si="43"/>
        <v/>
      </c>
      <c r="T127" s="41" t="str">
        <f t="shared" si="44"/>
        <v/>
      </c>
      <c r="U127" s="41" t="str">
        <f t="shared" si="45"/>
        <v/>
      </c>
      <c r="V127" s="21"/>
      <c r="W127" s="21"/>
      <c r="X127" s="21"/>
    </row>
    <row r="128" spans="1:24">
      <c r="A128" s="21"/>
      <c r="B128" s="85" t="s">
        <v>38</v>
      </c>
      <c r="C128" s="86"/>
      <c r="D128" s="3">
        <f t="shared" ref="D128:D165" si="46">D127+0.5</f>
        <v>-8.5</v>
      </c>
      <c r="E128" s="69">
        <v>0</v>
      </c>
      <c r="F128" s="9">
        <f t="shared" si="33"/>
        <v>362.0386719675123</v>
      </c>
      <c r="G128" s="6">
        <f t="shared" si="34"/>
        <v>0</v>
      </c>
      <c r="H128" s="6">
        <f t="shared" si="35"/>
        <v>0</v>
      </c>
      <c r="I128" s="6">
        <f t="shared" si="36"/>
        <v>99.999999999999986</v>
      </c>
      <c r="J128" s="22"/>
      <c r="K128" s="21"/>
      <c r="L128" s="21"/>
      <c r="M128" s="41" t="str">
        <f t="shared" si="37"/>
        <v/>
      </c>
      <c r="N128" s="41" t="str">
        <f t="shared" si="38"/>
        <v/>
      </c>
      <c r="O128" s="41" t="str">
        <f t="shared" si="39"/>
        <v/>
      </c>
      <c r="P128" s="41" t="str">
        <f t="shared" si="40"/>
        <v/>
      </c>
      <c r="Q128" s="41" t="str">
        <f t="shared" si="41"/>
        <v/>
      </c>
      <c r="R128" s="41" t="str">
        <f t="shared" si="42"/>
        <v/>
      </c>
      <c r="S128" s="41" t="str">
        <f t="shared" si="43"/>
        <v/>
      </c>
      <c r="T128" s="41" t="str">
        <f t="shared" si="44"/>
        <v/>
      </c>
      <c r="U128" s="41" t="str">
        <f t="shared" si="45"/>
        <v/>
      </c>
      <c r="V128" s="21"/>
      <c r="W128" s="21"/>
      <c r="X128" s="21"/>
    </row>
    <row r="129" spans="1:24">
      <c r="A129" s="21"/>
      <c r="B129" s="85" t="s">
        <v>38</v>
      </c>
      <c r="C129" s="86"/>
      <c r="D129" s="3">
        <f t="shared" si="46"/>
        <v>-8</v>
      </c>
      <c r="E129" s="69">
        <v>0</v>
      </c>
      <c r="F129" s="9">
        <f t="shared" si="33"/>
        <v>256</v>
      </c>
      <c r="G129" s="6">
        <f t="shared" si="34"/>
        <v>0</v>
      </c>
      <c r="H129" s="6">
        <f t="shared" si="35"/>
        <v>0</v>
      </c>
      <c r="I129" s="6">
        <f t="shared" si="36"/>
        <v>99.999999999999986</v>
      </c>
      <c r="J129" s="22"/>
      <c r="K129" s="21"/>
      <c r="L129" s="21"/>
      <c r="M129" s="41" t="str">
        <f t="shared" si="37"/>
        <v/>
      </c>
      <c r="N129" s="41" t="str">
        <f t="shared" si="38"/>
        <v/>
      </c>
      <c r="O129" s="41" t="str">
        <f t="shared" si="39"/>
        <v/>
      </c>
      <c r="P129" s="41" t="str">
        <f t="shared" si="40"/>
        <v/>
      </c>
      <c r="Q129" s="41" t="str">
        <f t="shared" si="41"/>
        <v/>
      </c>
      <c r="R129" s="41" t="str">
        <f t="shared" si="42"/>
        <v/>
      </c>
      <c r="S129" s="41" t="str">
        <f t="shared" si="43"/>
        <v/>
      </c>
      <c r="T129" s="41" t="str">
        <f t="shared" si="44"/>
        <v/>
      </c>
      <c r="U129" s="41" t="str">
        <f t="shared" si="45"/>
        <v/>
      </c>
      <c r="V129" s="21"/>
      <c r="W129" s="21"/>
      <c r="X129" s="21"/>
    </row>
    <row r="130" spans="1:24">
      <c r="A130" s="21"/>
      <c r="B130" s="85" t="s">
        <v>41</v>
      </c>
      <c r="C130" s="86"/>
      <c r="D130" s="3">
        <f t="shared" si="46"/>
        <v>-7.5</v>
      </c>
      <c r="E130" s="69">
        <f>12000-1200</f>
        <v>10800</v>
      </c>
      <c r="F130" s="9">
        <f t="shared" si="33"/>
        <v>181.01933598375612</v>
      </c>
      <c r="G130" s="6">
        <f t="shared" si="34"/>
        <v>3.8675299375465537E-2</v>
      </c>
      <c r="H130" s="6">
        <f t="shared" si="35"/>
        <v>3.8675299375465535</v>
      </c>
      <c r="I130" s="6">
        <f t="shared" si="36"/>
        <v>99.999999999999986</v>
      </c>
      <c r="J130" s="22"/>
      <c r="K130" s="21"/>
      <c r="L130" s="21"/>
      <c r="M130" s="41" t="str">
        <f t="shared" si="37"/>
        <v/>
      </c>
      <c r="N130" s="41" t="str">
        <f t="shared" si="38"/>
        <v/>
      </c>
      <c r="O130" s="41" t="str">
        <f t="shared" si="39"/>
        <v/>
      </c>
      <c r="P130" s="41" t="str">
        <f t="shared" si="40"/>
        <v/>
      </c>
      <c r="Q130" s="41" t="str">
        <f t="shared" si="41"/>
        <v/>
      </c>
      <c r="R130" s="41" t="str">
        <f t="shared" si="42"/>
        <v/>
      </c>
      <c r="S130" s="41" t="str">
        <f t="shared" si="43"/>
        <v/>
      </c>
      <c r="T130" s="41" t="str">
        <f t="shared" si="44"/>
        <v/>
      </c>
      <c r="U130" s="41" t="str">
        <f t="shared" si="45"/>
        <v/>
      </c>
      <c r="V130" s="21"/>
      <c r="W130" s="21"/>
      <c r="X130" s="21"/>
    </row>
    <row r="131" spans="1:24">
      <c r="A131" s="21"/>
      <c r="B131" s="85" t="s">
        <v>41</v>
      </c>
      <c r="C131" s="86"/>
      <c r="D131" s="3">
        <f t="shared" si="46"/>
        <v>-7</v>
      </c>
      <c r="E131" s="69">
        <f>21000+15000-2400</f>
        <v>33600</v>
      </c>
      <c r="F131" s="9">
        <f t="shared" si="33"/>
        <v>128</v>
      </c>
      <c r="G131" s="6">
        <f t="shared" si="34"/>
        <v>0.12032315361255945</v>
      </c>
      <c r="H131" s="6">
        <f t="shared" si="35"/>
        <v>12.032315361255945</v>
      </c>
      <c r="I131" s="6">
        <f t="shared" si="36"/>
        <v>96.132470062453436</v>
      </c>
      <c r="J131" s="22"/>
      <c r="K131" s="21"/>
      <c r="L131" s="21"/>
      <c r="M131" s="41">
        <f t="shared" si="37"/>
        <v>-7.245166666666667</v>
      </c>
      <c r="N131" s="41" t="str">
        <f t="shared" si="38"/>
        <v/>
      </c>
      <c r="O131" s="41" t="str">
        <f t="shared" si="39"/>
        <v/>
      </c>
      <c r="P131" s="41" t="str">
        <f t="shared" si="40"/>
        <v/>
      </c>
      <c r="Q131" s="41" t="str">
        <f t="shared" si="41"/>
        <v/>
      </c>
      <c r="R131" s="41" t="str">
        <f t="shared" si="42"/>
        <v/>
      </c>
      <c r="S131" s="41" t="str">
        <f t="shared" si="43"/>
        <v/>
      </c>
      <c r="T131" s="41" t="str">
        <f t="shared" si="44"/>
        <v/>
      </c>
      <c r="U131" s="41" t="str">
        <f t="shared" si="45"/>
        <v/>
      </c>
      <c r="V131" s="21"/>
      <c r="W131" s="21"/>
      <c r="X131" s="21"/>
    </row>
    <row r="132" spans="1:24">
      <c r="A132" s="21"/>
      <c r="B132" s="85" t="s">
        <v>39</v>
      </c>
      <c r="C132" s="86"/>
      <c r="D132" s="3">
        <f t="shared" si="46"/>
        <v>-6.5</v>
      </c>
      <c r="E132" s="69">
        <f>32000-2400</f>
        <v>29600</v>
      </c>
      <c r="F132" s="2">
        <f t="shared" si="33"/>
        <v>90.509667991878061</v>
      </c>
      <c r="G132" s="6">
        <f t="shared" si="34"/>
        <v>0.10599896865868332</v>
      </c>
      <c r="H132" s="6">
        <f t="shared" si="35"/>
        <v>10.599896865868331</v>
      </c>
      <c r="I132" s="6">
        <f t="shared" si="36"/>
        <v>84.100154701197496</v>
      </c>
      <c r="J132" s="23"/>
      <c r="K132" s="21"/>
      <c r="L132" s="21"/>
      <c r="M132" s="41" t="str">
        <f t="shared" si="37"/>
        <v/>
      </c>
      <c r="N132" s="41">
        <f t="shared" si="38"/>
        <v>-6.9952756756756758</v>
      </c>
      <c r="O132" s="41">
        <f t="shared" si="39"/>
        <v>-6.5707432432432435</v>
      </c>
      <c r="P132" s="41" t="str">
        <f t="shared" si="40"/>
        <v/>
      </c>
      <c r="Q132" s="41" t="str">
        <f t="shared" si="41"/>
        <v/>
      </c>
      <c r="R132" s="41" t="str">
        <f t="shared" si="42"/>
        <v/>
      </c>
      <c r="S132" s="41" t="str">
        <f t="shared" si="43"/>
        <v/>
      </c>
      <c r="T132" s="41" t="str">
        <f t="shared" si="44"/>
        <v/>
      </c>
      <c r="U132" s="41" t="str">
        <f t="shared" si="45"/>
        <v/>
      </c>
      <c r="V132" s="21"/>
      <c r="W132" s="21"/>
      <c r="X132" s="21"/>
    </row>
    <row r="133" spans="1:24">
      <c r="A133" s="21"/>
      <c r="B133" s="85" t="s">
        <v>40</v>
      </c>
      <c r="C133" s="86"/>
      <c r="D133" s="3">
        <f t="shared" si="46"/>
        <v>-6</v>
      </c>
      <c r="E133" s="69">
        <f>33000-2400</f>
        <v>30600</v>
      </c>
      <c r="F133" s="9">
        <f t="shared" si="33"/>
        <v>64</v>
      </c>
      <c r="G133" s="6">
        <f t="shared" si="34"/>
        <v>0.10958001489715236</v>
      </c>
      <c r="H133" s="6">
        <f t="shared" si="35"/>
        <v>10.958001489715235</v>
      </c>
      <c r="I133" s="6">
        <f t="shared" si="36"/>
        <v>73.500257835329165</v>
      </c>
      <c r="J133" s="23"/>
      <c r="K133" s="21"/>
      <c r="L133" s="21"/>
      <c r="M133" s="41" t="str">
        <f t="shared" si="37"/>
        <v/>
      </c>
      <c r="N133" s="41" t="str">
        <f t="shared" si="38"/>
        <v/>
      </c>
      <c r="O133" s="41" t="str">
        <f t="shared" si="39"/>
        <v/>
      </c>
      <c r="P133" s="41" t="str">
        <f t="shared" si="40"/>
        <v/>
      </c>
      <c r="Q133" s="41" t="str">
        <f t="shared" si="41"/>
        <v/>
      </c>
      <c r="R133" s="41" t="str">
        <f t="shared" si="42"/>
        <v/>
      </c>
      <c r="S133" s="41" t="str">
        <f t="shared" si="43"/>
        <v/>
      </c>
      <c r="T133" s="41" t="str">
        <f t="shared" si="44"/>
        <v/>
      </c>
      <c r="U133" s="41" t="str">
        <f t="shared" si="45"/>
        <v/>
      </c>
      <c r="V133" s="21"/>
      <c r="W133" s="21"/>
      <c r="X133" s="21"/>
    </row>
    <row r="134" spans="1:24">
      <c r="A134" s="21"/>
      <c r="B134" s="85" t="s">
        <v>47</v>
      </c>
      <c r="C134" s="86"/>
      <c r="D134" s="3">
        <f t="shared" si="46"/>
        <v>-5.5</v>
      </c>
      <c r="E134" s="69">
        <f>AO54+16000-1200</f>
        <v>14800</v>
      </c>
      <c r="F134" s="8">
        <f t="shared" si="33"/>
        <v>45.254833995939045</v>
      </c>
      <c r="G134" s="6">
        <f t="shared" si="34"/>
        <v>5.2999484329341658E-2</v>
      </c>
      <c r="H134" s="6">
        <f t="shared" si="35"/>
        <v>5.2999484329341655</v>
      </c>
      <c r="I134" s="6">
        <f t="shared" si="36"/>
        <v>62.542256345613929</v>
      </c>
      <c r="J134" s="23"/>
      <c r="K134" s="21"/>
      <c r="L134" s="21"/>
      <c r="M134" s="41" t="str">
        <f t="shared" si="37"/>
        <v/>
      </c>
      <c r="N134" s="41" t="str">
        <f t="shared" si="38"/>
        <v/>
      </c>
      <c r="O134" s="41" t="str">
        <f t="shared" si="39"/>
        <v/>
      </c>
      <c r="P134" s="41" t="str">
        <f t="shared" si="40"/>
        <v/>
      </c>
      <c r="Q134" s="41" t="str">
        <f t="shared" si="41"/>
        <v/>
      </c>
      <c r="R134" s="41" t="str">
        <f t="shared" si="42"/>
        <v/>
      </c>
      <c r="S134" s="41" t="str">
        <f t="shared" si="43"/>
        <v/>
      </c>
      <c r="T134" s="41" t="str">
        <f t="shared" si="44"/>
        <v/>
      </c>
      <c r="U134" s="41" t="str">
        <f t="shared" si="45"/>
        <v/>
      </c>
      <c r="V134" s="21"/>
      <c r="W134" s="21"/>
      <c r="X134" s="21"/>
    </row>
    <row r="135" spans="1:24">
      <c r="A135" s="21"/>
      <c r="B135" s="85" t="s">
        <v>47</v>
      </c>
      <c r="C135" s="86"/>
      <c r="D135" s="3">
        <f t="shared" si="46"/>
        <v>-5</v>
      </c>
      <c r="E135" s="69">
        <f>AO55+10000-1200</f>
        <v>8800</v>
      </c>
      <c r="F135" s="9">
        <f t="shared" si="33"/>
        <v>32</v>
      </c>
      <c r="G135" s="6">
        <f t="shared" si="34"/>
        <v>3.1513206898527477E-2</v>
      </c>
      <c r="H135" s="6">
        <f t="shared" si="35"/>
        <v>3.1513206898527475</v>
      </c>
      <c r="I135" s="6">
        <f t="shared" si="36"/>
        <v>57.242307912679763</v>
      </c>
      <c r="J135" s="23"/>
      <c r="K135" s="21"/>
      <c r="L135" s="21"/>
      <c r="M135" s="41" t="str">
        <f t="shared" si="37"/>
        <v/>
      </c>
      <c r="N135" s="41" t="str">
        <f t="shared" si="38"/>
        <v/>
      </c>
      <c r="O135" s="41" t="str">
        <f t="shared" si="39"/>
        <v/>
      </c>
      <c r="P135" s="41" t="str">
        <f t="shared" si="40"/>
        <v/>
      </c>
      <c r="Q135" s="41" t="str">
        <f t="shared" si="41"/>
        <v/>
      </c>
      <c r="R135" s="41" t="str">
        <f t="shared" si="42"/>
        <v/>
      </c>
      <c r="S135" s="41" t="str">
        <f t="shared" si="43"/>
        <v/>
      </c>
      <c r="T135" s="41" t="str">
        <f t="shared" si="44"/>
        <v/>
      </c>
      <c r="U135" s="41" t="str">
        <f t="shared" si="45"/>
        <v/>
      </c>
      <c r="V135" s="21"/>
      <c r="W135" s="21"/>
      <c r="X135" s="21"/>
    </row>
    <row r="136" spans="1:24">
      <c r="A136" s="21"/>
      <c r="B136" s="85" t="s">
        <v>17</v>
      </c>
      <c r="C136" s="86"/>
      <c r="D136" s="3">
        <f t="shared" si="46"/>
        <v>-4.5</v>
      </c>
      <c r="E136" s="69">
        <v>11456</v>
      </c>
      <c r="F136" s="2">
        <f t="shared" si="33"/>
        <v>22.627416997969519</v>
      </c>
      <c r="G136" s="6">
        <f t="shared" si="34"/>
        <v>4.102446570790122E-2</v>
      </c>
      <c r="H136" s="6">
        <f t="shared" si="35"/>
        <v>4.1024465707901223</v>
      </c>
      <c r="I136" s="6">
        <f t="shared" si="36"/>
        <v>54.090987222827017</v>
      </c>
      <c r="J136" s="23"/>
      <c r="K136" s="21"/>
      <c r="L136" s="21"/>
      <c r="M136" s="41" t="str">
        <f t="shared" si="37"/>
        <v/>
      </c>
      <c r="N136" s="41" t="str">
        <f t="shared" si="38"/>
        <v/>
      </c>
      <c r="O136" s="41" t="str">
        <f t="shared" si="39"/>
        <v/>
      </c>
      <c r="P136" s="41">
        <f t="shared" si="40"/>
        <v>-4.5013966480446932</v>
      </c>
      <c r="Q136" s="41" t="str">
        <f t="shared" si="41"/>
        <v/>
      </c>
      <c r="R136" s="41" t="str">
        <f t="shared" si="42"/>
        <v/>
      </c>
      <c r="S136" s="41" t="str">
        <f t="shared" si="43"/>
        <v/>
      </c>
      <c r="T136" s="41" t="str">
        <f t="shared" si="44"/>
        <v/>
      </c>
      <c r="U136" s="41" t="str">
        <f t="shared" si="45"/>
        <v/>
      </c>
      <c r="V136" s="21"/>
      <c r="W136" s="21"/>
      <c r="X136" s="21"/>
    </row>
    <row r="137" spans="1:24">
      <c r="A137" s="21"/>
      <c r="B137" s="85" t="s">
        <v>17</v>
      </c>
      <c r="C137" s="86"/>
      <c r="D137" s="3">
        <f t="shared" si="46"/>
        <v>-4</v>
      </c>
      <c r="E137" s="69">
        <v>18584</v>
      </c>
      <c r="F137" s="9">
        <f t="shared" si="33"/>
        <v>16</v>
      </c>
      <c r="G137" s="6">
        <f t="shared" si="34"/>
        <v>6.6550163295708481E-2</v>
      </c>
      <c r="H137" s="6">
        <f t="shared" si="35"/>
        <v>6.6550163295708478</v>
      </c>
      <c r="I137" s="6">
        <f t="shared" si="36"/>
        <v>49.988540652036896</v>
      </c>
      <c r="J137" s="23"/>
      <c r="K137" s="21"/>
      <c r="L137" s="21"/>
      <c r="M137" s="41" t="str">
        <f t="shared" si="37"/>
        <v/>
      </c>
      <c r="N137" s="41" t="str">
        <f t="shared" si="38"/>
        <v/>
      </c>
      <c r="O137" s="41" t="str">
        <f t="shared" si="39"/>
        <v/>
      </c>
      <c r="P137" s="41" t="str">
        <f t="shared" si="40"/>
        <v/>
      </c>
      <c r="Q137" s="41" t="str">
        <f t="shared" si="41"/>
        <v/>
      </c>
      <c r="R137" s="41" t="str">
        <f t="shared" si="42"/>
        <v/>
      </c>
      <c r="S137" s="41" t="str">
        <f t="shared" si="43"/>
        <v/>
      </c>
      <c r="T137" s="41" t="str">
        <f t="shared" si="44"/>
        <v/>
      </c>
      <c r="U137" s="41" t="str">
        <f t="shared" si="45"/>
        <v/>
      </c>
      <c r="V137" s="21"/>
      <c r="W137" s="21"/>
      <c r="X137" s="21"/>
    </row>
    <row r="138" spans="1:24">
      <c r="A138" s="21"/>
      <c r="B138" s="85" t="s">
        <v>43</v>
      </c>
      <c r="C138" s="86"/>
      <c r="D138" s="3">
        <f t="shared" si="46"/>
        <v>-3.5</v>
      </c>
      <c r="E138" s="69">
        <v>23280</v>
      </c>
      <c r="F138" s="2">
        <f t="shared" si="33"/>
        <v>11.313708498984759</v>
      </c>
      <c r="G138" s="6">
        <f t="shared" si="34"/>
        <v>8.3366756431559039E-2</v>
      </c>
      <c r="H138" s="6">
        <f t="shared" si="35"/>
        <v>8.3366756431559033</v>
      </c>
      <c r="I138" s="6">
        <f t="shared" si="36"/>
        <v>43.333524322466047</v>
      </c>
      <c r="J138" s="23"/>
      <c r="K138" s="21"/>
      <c r="L138" s="21"/>
      <c r="M138" s="41" t="str">
        <f t="shared" si="37"/>
        <v/>
      </c>
      <c r="N138" s="41" t="str">
        <f t="shared" si="38"/>
        <v/>
      </c>
      <c r="O138" s="41" t="str">
        <f t="shared" si="39"/>
        <v/>
      </c>
      <c r="P138" s="41" t="str">
        <f t="shared" si="40"/>
        <v/>
      </c>
      <c r="Q138" s="41">
        <f t="shared" si="41"/>
        <v>-3.8000687285223371</v>
      </c>
      <c r="R138" s="41">
        <f t="shared" si="42"/>
        <v>-3.500189003436426</v>
      </c>
      <c r="S138" s="41" t="str">
        <f t="shared" si="43"/>
        <v/>
      </c>
      <c r="T138" s="41" t="str">
        <f t="shared" si="44"/>
        <v/>
      </c>
      <c r="U138" s="41" t="str">
        <f t="shared" si="45"/>
        <v/>
      </c>
      <c r="V138" s="21"/>
      <c r="W138" s="21"/>
      <c r="X138" s="21"/>
    </row>
    <row r="139" spans="1:24">
      <c r="A139" s="21"/>
      <c r="B139" s="85" t="s">
        <v>43</v>
      </c>
      <c r="C139" s="86"/>
      <c r="D139" s="3">
        <f t="shared" si="46"/>
        <v>-3</v>
      </c>
      <c r="E139" s="69">
        <v>17664</v>
      </c>
      <c r="F139" s="9">
        <f t="shared" si="33"/>
        <v>8</v>
      </c>
      <c r="G139" s="6">
        <f t="shared" si="34"/>
        <v>6.3255600756316963E-2</v>
      </c>
      <c r="H139" s="6">
        <f t="shared" si="35"/>
        <v>6.3255600756316959</v>
      </c>
      <c r="I139" s="6">
        <f t="shared" si="36"/>
        <v>34.996848679310148</v>
      </c>
      <c r="J139" s="23"/>
      <c r="K139" s="21"/>
      <c r="L139" s="21"/>
      <c r="M139" s="41" t="str">
        <f t="shared" si="37"/>
        <v/>
      </c>
      <c r="N139" s="41" t="str">
        <f t="shared" si="38"/>
        <v/>
      </c>
      <c r="O139" s="41" t="str">
        <f t="shared" si="39"/>
        <v/>
      </c>
      <c r="P139" s="41" t="str">
        <f t="shared" si="40"/>
        <v/>
      </c>
      <c r="Q139" s="41" t="str">
        <f t="shared" si="41"/>
        <v/>
      </c>
      <c r="R139" s="41" t="str">
        <f t="shared" si="42"/>
        <v/>
      </c>
      <c r="S139" s="41" t="str">
        <f t="shared" si="43"/>
        <v/>
      </c>
      <c r="T139" s="41" t="str">
        <f t="shared" si="44"/>
        <v/>
      </c>
      <c r="U139" s="41" t="str">
        <f t="shared" si="45"/>
        <v/>
      </c>
      <c r="V139" s="21"/>
      <c r="W139" s="21"/>
      <c r="X139" s="21"/>
    </row>
    <row r="140" spans="1:24">
      <c r="A140" s="21"/>
      <c r="B140" s="85" t="s">
        <v>16</v>
      </c>
      <c r="C140" s="86"/>
      <c r="D140" s="3">
        <f t="shared" si="46"/>
        <v>-2.5</v>
      </c>
      <c r="E140" s="69">
        <v>12176</v>
      </c>
      <c r="F140" s="8">
        <f t="shared" si="33"/>
        <v>5.6568542494923806</v>
      </c>
      <c r="G140" s="6">
        <f t="shared" si="34"/>
        <v>4.3602818999598926E-2</v>
      </c>
      <c r="H140" s="6">
        <f t="shared" si="35"/>
        <v>4.3602818999598929</v>
      </c>
      <c r="I140" s="6">
        <f t="shared" si="36"/>
        <v>28.671288603678452</v>
      </c>
      <c r="J140" s="23"/>
      <c r="K140" s="21"/>
      <c r="L140" s="21"/>
      <c r="M140" s="41" t="str">
        <f t="shared" si="37"/>
        <v/>
      </c>
      <c r="N140" s="41" t="str">
        <f t="shared" si="38"/>
        <v/>
      </c>
      <c r="O140" s="41" t="str">
        <f t="shared" si="39"/>
        <v/>
      </c>
      <c r="P140" s="41" t="str">
        <f t="shared" si="40"/>
        <v/>
      </c>
      <c r="Q140" s="41" t="str">
        <f t="shared" si="41"/>
        <v/>
      </c>
      <c r="R140" s="41" t="str">
        <f t="shared" si="42"/>
        <v/>
      </c>
      <c r="S140" s="41">
        <f t="shared" si="43"/>
        <v>-2.5790078843626807</v>
      </c>
      <c r="T140" s="41" t="str">
        <f t="shared" si="44"/>
        <v/>
      </c>
      <c r="U140" s="41" t="str">
        <f t="shared" si="45"/>
        <v/>
      </c>
      <c r="V140" s="21"/>
      <c r="W140" s="21"/>
      <c r="X140" s="21"/>
    </row>
    <row r="141" spans="1:24">
      <c r="A141" s="21"/>
      <c r="B141" s="85" t="s">
        <v>16</v>
      </c>
      <c r="C141" s="86"/>
      <c r="D141" s="3">
        <f t="shared" si="46"/>
        <v>-2</v>
      </c>
      <c r="E141" s="69">
        <v>18448</v>
      </c>
      <c r="F141" s="9">
        <f t="shared" si="33"/>
        <v>4</v>
      </c>
      <c r="G141" s="6">
        <f t="shared" si="34"/>
        <v>6.6063141007276685E-2</v>
      </c>
      <c r="H141" s="6">
        <f t="shared" si="35"/>
        <v>6.6063141007276682</v>
      </c>
      <c r="I141" s="6">
        <f t="shared" si="36"/>
        <v>24.311006703718558</v>
      </c>
      <c r="J141" s="23"/>
      <c r="K141" s="21"/>
      <c r="L141" s="21"/>
      <c r="M141" s="41" t="str">
        <f t="shared" si="37"/>
        <v/>
      </c>
      <c r="N141" s="41" t="str">
        <f t="shared" si="38"/>
        <v/>
      </c>
      <c r="O141" s="41" t="str">
        <f t="shared" si="39"/>
        <v/>
      </c>
      <c r="P141" s="41" t="str">
        <f t="shared" si="40"/>
        <v/>
      </c>
      <c r="Q141" s="41" t="str">
        <f t="shared" si="41"/>
        <v/>
      </c>
      <c r="R141" s="41" t="str">
        <f t="shared" si="42"/>
        <v/>
      </c>
      <c r="S141" s="41" t="str">
        <f t="shared" si="43"/>
        <v/>
      </c>
      <c r="T141" s="41" t="str">
        <f t="shared" si="44"/>
        <v/>
      </c>
      <c r="U141" s="41" t="str">
        <f t="shared" si="45"/>
        <v/>
      </c>
      <c r="V141" s="21"/>
      <c r="W141" s="21"/>
      <c r="X141" s="21"/>
    </row>
    <row r="142" spans="1:24">
      <c r="A142" s="21"/>
      <c r="B142" s="85" t="s">
        <v>46</v>
      </c>
      <c r="C142" s="86"/>
      <c r="D142" s="3">
        <f t="shared" si="46"/>
        <v>-1.5</v>
      </c>
      <c r="E142" s="69">
        <v>6736</v>
      </c>
      <c r="F142" s="8">
        <f t="shared" si="33"/>
        <v>2.8284271247461898</v>
      </c>
      <c r="G142" s="6">
        <f t="shared" si="34"/>
        <v>2.4121927462327393E-2</v>
      </c>
      <c r="H142" s="6">
        <f t="shared" si="35"/>
        <v>2.4121927462327393</v>
      </c>
      <c r="I142" s="6">
        <f t="shared" si="36"/>
        <v>17.704692602990889</v>
      </c>
      <c r="J142" s="23"/>
      <c r="K142" s="72"/>
      <c r="L142" s="21"/>
      <c r="M142" s="41" t="str">
        <f t="shared" si="37"/>
        <v/>
      </c>
      <c r="N142" s="41" t="str">
        <f t="shared" si="38"/>
        <v/>
      </c>
      <c r="O142" s="41" t="str">
        <f t="shared" si="39"/>
        <v/>
      </c>
      <c r="P142" s="41" t="str">
        <f t="shared" si="40"/>
        <v/>
      </c>
      <c r="Q142" s="41" t="str">
        <f t="shared" si="41"/>
        <v/>
      </c>
      <c r="R142" s="41" t="str">
        <f t="shared" si="42"/>
        <v/>
      </c>
      <c r="S142" s="41" t="str">
        <f t="shared" si="43"/>
        <v/>
      </c>
      <c r="T142" s="41">
        <f t="shared" si="44"/>
        <v>-1.6466508313539197</v>
      </c>
      <c r="U142" s="41" t="str">
        <f t="shared" si="45"/>
        <v/>
      </c>
      <c r="V142" s="21"/>
      <c r="W142" s="21"/>
      <c r="X142" s="21"/>
    </row>
    <row r="143" spans="1:24">
      <c r="A143" s="21"/>
      <c r="B143" s="85" t="s">
        <v>46</v>
      </c>
      <c r="C143" s="86"/>
      <c r="D143" s="3">
        <f t="shared" si="46"/>
        <v>-1</v>
      </c>
      <c r="E143" s="69">
        <v>9808</v>
      </c>
      <c r="F143" s="9">
        <f t="shared" si="33"/>
        <v>2</v>
      </c>
      <c r="G143" s="6">
        <f t="shared" si="34"/>
        <v>3.512290150690426E-2</v>
      </c>
      <c r="H143" s="6">
        <f t="shared" si="35"/>
        <v>3.512290150690426</v>
      </c>
      <c r="I143" s="6">
        <f t="shared" si="36"/>
        <v>15.292499856758148</v>
      </c>
      <c r="J143" s="23"/>
      <c r="K143" s="21"/>
      <c r="L143" s="21"/>
      <c r="M143" s="41" t="str">
        <f t="shared" si="37"/>
        <v/>
      </c>
      <c r="N143" s="41" t="str">
        <f t="shared" si="38"/>
        <v/>
      </c>
      <c r="O143" s="41" t="str">
        <f t="shared" si="39"/>
        <v/>
      </c>
      <c r="P143" s="41" t="str">
        <f t="shared" si="40"/>
        <v/>
      </c>
      <c r="Q143" s="41" t="str">
        <f t="shared" si="41"/>
        <v/>
      </c>
      <c r="R143" s="41" t="str">
        <f t="shared" si="42"/>
        <v/>
      </c>
      <c r="S143" s="41" t="str">
        <f t="shared" si="43"/>
        <v/>
      </c>
      <c r="T143" s="41" t="str">
        <f t="shared" si="44"/>
        <v/>
      </c>
      <c r="U143" s="41" t="str">
        <f t="shared" si="45"/>
        <v/>
      </c>
      <c r="V143" s="21"/>
      <c r="W143" s="21"/>
      <c r="X143" s="21"/>
    </row>
    <row r="144" spans="1:24">
      <c r="A144" s="21"/>
      <c r="B144" s="85" t="s">
        <v>45</v>
      </c>
      <c r="C144" s="86"/>
      <c r="D144" s="3">
        <f t="shared" si="46"/>
        <v>-0.5</v>
      </c>
      <c r="E144" s="69">
        <v>6496</v>
      </c>
      <c r="F144" s="8">
        <f t="shared" si="33"/>
        <v>1.4142135623730951</v>
      </c>
      <c r="G144" s="6">
        <f t="shared" si="34"/>
        <v>2.3262476365094827E-2</v>
      </c>
      <c r="H144" s="6">
        <f t="shared" si="35"/>
        <v>2.3262476365094829</v>
      </c>
      <c r="I144" s="6">
        <f t="shared" si="36"/>
        <v>11.780209706067723</v>
      </c>
      <c r="J144" s="23"/>
      <c r="K144" s="21"/>
      <c r="L144" s="21"/>
      <c r="M144" s="41" t="str">
        <f t="shared" si="37"/>
        <v/>
      </c>
      <c r="N144" s="41" t="str">
        <f t="shared" si="38"/>
        <v/>
      </c>
      <c r="O144" s="41" t="str">
        <f t="shared" si="39"/>
        <v/>
      </c>
      <c r="P144" s="41" t="str">
        <f t="shared" si="40"/>
        <v/>
      </c>
      <c r="Q144" s="41" t="str">
        <f t="shared" si="41"/>
        <v/>
      </c>
      <c r="R144" s="41" t="str">
        <f t="shared" si="42"/>
        <v/>
      </c>
      <c r="S144" s="41" t="str">
        <f t="shared" si="43"/>
        <v/>
      </c>
      <c r="T144" s="41" t="str">
        <f t="shared" si="44"/>
        <v/>
      </c>
      <c r="U144" s="41">
        <f t="shared" si="45"/>
        <v>-0.61736453201970476</v>
      </c>
      <c r="V144" s="21"/>
      <c r="W144" s="21"/>
      <c r="X144" s="21"/>
    </row>
    <row r="145" spans="1:24">
      <c r="A145" s="21"/>
      <c r="B145" s="85" t="s">
        <v>45</v>
      </c>
      <c r="C145" s="86"/>
      <c r="D145" s="3">
        <f t="shared" si="46"/>
        <v>0</v>
      </c>
      <c r="E145" s="69">
        <v>5312</v>
      </c>
      <c r="F145" s="9">
        <f t="shared" si="33"/>
        <v>1</v>
      </c>
      <c r="G145" s="6">
        <f t="shared" si="34"/>
        <v>1.9022517618747493E-2</v>
      </c>
      <c r="H145" s="6">
        <f t="shared" si="35"/>
        <v>1.9022517618747494</v>
      </c>
      <c r="I145" s="6">
        <f t="shared" si="36"/>
        <v>9.4539620695582407</v>
      </c>
      <c r="J145" s="24"/>
      <c r="K145" s="21"/>
      <c r="L145" s="21"/>
      <c r="M145" s="41" t="str">
        <f t="shared" si="37"/>
        <v/>
      </c>
      <c r="N145" s="41" t="str">
        <f t="shared" si="38"/>
        <v/>
      </c>
      <c r="O145" s="41" t="str">
        <f t="shared" si="39"/>
        <v/>
      </c>
      <c r="P145" s="41" t="str">
        <f t="shared" si="40"/>
        <v/>
      </c>
      <c r="Q145" s="41" t="str">
        <f t="shared" si="41"/>
        <v/>
      </c>
      <c r="R145" s="41" t="str">
        <f t="shared" si="42"/>
        <v/>
      </c>
      <c r="S145" s="41" t="str">
        <f t="shared" si="43"/>
        <v/>
      </c>
      <c r="T145" s="41" t="str">
        <f t="shared" si="44"/>
        <v/>
      </c>
      <c r="U145" s="41" t="str">
        <f t="shared" si="45"/>
        <v/>
      </c>
      <c r="V145" s="21"/>
      <c r="W145" s="21"/>
      <c r="X145" s="21"/>
    </row>
    <row r="146" spans="1:24">
      <c r="A146" s="21"/>
      <c r="B146" s="85" t="s">
        <v>18</v>
      </c>
      <c r="C146" s="86"/>
      <c r="D146" s="3">
        <f t="shared" si="46"/>
        <v>0.5</v>
      </c>
      <c r="E146" s="69">
        <v>5104</v>
      </c>
      <c r="F146" s="8">
        <f t="shared" si="33"/>
        <v>0.70710678118654746</v>
      </c>
      <c r="G146" s="6">
        <f t="shared" si="34"/>
        <v>1.8277660001145935E-2</v>
      </c>
      <c r="H146" s="6">
        <f t="shared" si="35"/>
        <v>1.8277660001145934</v>
      </c>
      <c r="I146" s="6">
        <f t="shared" si="36"/>
        <v>7.5517103076834919</v>
      </c>
      <c r="J146" s="24"/>
      <c r="K146" s="21"/>
      <c r="L146" s="21"/>
      <c r="M146" s="41" t="str">
        <f t="shared" si="37"/>
        <v/>
      </c>
      <c r="N146" s="41" t="str">
        <f t="shared" si="38"/>
        <v/>
      </c>
      <c r="O146" s="41" t="str">
        <f t="shared" si="39"/>
        <v/>
      </c>
      <c r="P146" s="41" t="str">
        <f t="shared" si="40"/>
        <v/>
      </c>
      <c r="Q146" s="41" t="str">
        <f t="shared" si="41"/>
        <v/>
      </c>
      <c r="R146" s="41" t="str">
        <f t="shared" si="42"/>
        <v/>
      </c>
      <c r="S146" s="41" t="str">
        <f t="shared" si="43"/>
        <v/>
      </c>
      <c r="T146" s="41" t="str">
        <f t="shared" si="44"/>
        <v/>
      </c>
      <c r="U146" s="41" t="str">
        <f t="shared" si="45"/>
        <v/>
      </c>
      <c r="V146" s="21"/>
      <c r="W146" s="21"/>
      <c r="X146" s="21"/>
    </row>
    <row r="147" spans="1:24">
      <c r="A147" s="21"/>
      <c r="B147" s="85" t="s">
        <v>18</v>
      </c>
      <c r="C147" s="86"/>
      <c r="D147" s="3">
        <f t="shared" si="46"/>
        <v>1</v>
      </c>
      <c r="E147" s="69">
        <v>1072</v>
      </c>
      <c r="F147" s="2">
        <f t="shared" si="33"/>
        <v>0.5</v>
      </c>
      <c r="G147" s="6">
        <f t="shared" si="34"/>
        <v>3.8388815676388016E-3</v>
      </c>
      <c r="H147" s="6">
        <f t="shared" si="35"/>
        <v>0.38388815676388016</v>
      </c>
      <c r="I147" s="6">
        <f t="shared" si="36"/>
        <v>5.7239443075688987</v>
      </c>
      <c r="J147" s="25"/>
      <c r="K147" s="21"/>
      <c r="L147" s="21"/>
      <c r="M147" s="41" t="str">
        <f t="shared" si="37"/>
        <v/>
      </c>
      <c r="N147" s="41" t="str">
        <f t="shared" si="38"/>
        <v/>
      </c>
      <c r="O147" s="41" t="str">
        <f t="shared" si="39"/>
        <v/>
      </c>
      <c r="P147" s="41" t="str">
        <f t="shared" si="40"/>
        <v/>
      </c>
      <c r="Q147" s="41" t="str">
        <f t="shared" si="41"/>
        <v/>
      </c>
      <c r="R147" s="41" t="str">
        <f t="shared" si="42"/>
        <v/>
      </c>
      <c r="S147" s="41" t="str">
        <f t="shared" si="43"/>
        <v/>
      </c>
      <c r="T147" s="41" t="str">
        <f t="shared" si="44"/>
        <v/>
      </c>
      <c r="U147" s="41" t="str">
        <f t="shared" si="45"/>
        <v/>
      </c>
      <c r="V147" s="21"/>
      <c r="W147" s="21"/>
      <c r="X147" s="21"/>
    </row>
    <row r="148" spans="1:24">
      <c r="A148" s="21"/>
      <c r="B148" s="85" t="s">
        <v>44</v>
      </c>
      <c r="C148" s="86"/>
      <c r="D148" s="3">
        <f t="shared" si="46"/>
        <v>1.5</v>
      </c>
      <c r="E148" s="69">
        <v>8528</v>
      </c>
      <c r="F148" s="8">
        <f t="shared" si="33"/>
        <v>0.35355339059327379</v>
      </c>
      <c r="G148" s="6">
        <f t="shared" si="34"/>
        <v>3.0539162321663899E-2</v>
      </c>
      <c r="H148" s="6">
        <f t="shared" si="35"/>
        <v>3.0539162321663897</v>
      </c>
      <c r="I148" s="6">
        <f t="shared" si="36"/>
        <v>5.3400561508050188</v>
      </c>
      <c r="J148" s="25"/>
      <c r="K148" s="21"/>
      <c r="L148" s="21"/>
      <c r="M148" s="41" t="str">
        <f t="shared" si="37"/>
        <v/>
      </c>
      <c r="N148" s="41" t="str">
        <f t="shared" si="38"/>
        <v/>
      </c>
      <c r="O148" s="41" t="str">
        <f t="shared" si="39"/>
        <v/>
      </c>
      <c r="P148" s="41" t="str">
        <f t="shared" si="40"/>
        <v/>
      </c>
      <c r="Q148" s="41" t="str">
        <f t="shared" si="41"/>
        <v/>
      </c>
      <c r="R148" s="41" t="str">
        <f t="shared" si="42"/>
        <v/>
      </c>
      <c r="S148" s="41" t="str">
        <f t="shared" si="43"/>
        <v/>
      </c>
      <c r="T148" s="41" t="str">
        <f t="shared" si="44"/>
        <v/>
      </c>
      <c r="U148" s="41" t="str">
        <f t="shared" si="45"/>
        <v/>
      </c>
      <c r="V148" s="21"/>
      <c r="W148" s="21"/>
      <c r="X148" s="21"/>
    </row>
    <row r="149" spans="1:24">
      <c r="A149" s="21"/>
      <c r="B149" s="85" t="s">
        <v>44</v>
      </c>
      <c r="C149" s="86"/>
      <c r="D149" s="3">
        <f t="shared" si="46"/>
        <v>2</v>
      </c>
      <c r="E149" s="69">
        <v>1904</v>
      </c>
      <c r="F149" s="11">
        <f t="shared" si="33"/>
        <v>0.25</v>
      </c>
      <c r="G149" s="6">
        <f t="shared" si="34"/>
        <v>6.818312038045035E-3</v>
      </c>
      <c r="H149" s="6">
        <f t="shared" si="35"/>
        <v>0.68183120380450346</v>
      </c>
      <c r="I149" s="6">
        <f t="shared" si="36"/>
        <v>2.2861399186386295</v>
      </c>
      <c r="J149" s="25"/>
      <c r="K149" s="21"/>
      <c r="L149" s="21"/>
      <c r="M149" s="41" t="str">
        <f t="shared" si="37"/>
        <v/>
      </c>
      <c r="N149" s="41" t="str">
        <f t="shared" si="38"/>
        <v/>
      </c>
      <c r="O149" s="41" t="str">
        <f t="shared" si="39"/>
        <v/>
      </c>
      <c r="P149" s="41" t="str">
        <f t="shared" si="40"/>
        <v/>
      </c>
      <c r="Q149" s="41" t="str">
        <f t="shared" si="41"/>
        <v/>
      </c>
      <c r="R149" s="41" t="str">
        <f t="shared" si="42"/>
        <v/>
      </c>
      <c r="S149" s="41" t="str">
        <f t="shared" si="43"/>
        <v/>
      </c>
      <c r="T149" s="41" t="str">
        <f t="shared" si="44"/>
        <v/>
      </c>
      <c r="U149" s="41" t="str">
        <f t="shared" si="45"/>
        <v/>
      </c>
      <c r="V149" s="21"/>
      <c r="W149" s="21"/>
      <c r="X149" s="21"/>
    </row>
    <row r="150" spans="1:24">
      <c r="A150" s="21"/>
      <c r="B150" s="85" t="s">
        <v>19</v>
      </c>
      <c r="C150" s="86"/>
      <c r="D150" s="3">
        <f t="shared" si="46"/>
        <v>2.5</v>
      </c>
      <c r="E150" s="69">
        <v>976</v>
      </c>
      <c r="F150" s="11">
        <f t="shared" si="33"/>
        <v>0.17677669529663687</v>
      </c>
      <c r="G150" s="6">
        <f t="shared" si="34"/>
        <v>3.4951011287457745E-3</v>
      </c>
      <c r="H150" s="6">
        <f t="shared" si="35"/>
        <v>0.34951011287457745</v>
      </c>
      <c r="I150" s="6">
        <f t="shared" si="36"/>
        <v>1.604308714834126</v>
      </c>
      <c r="J150" s="25"/>
      <c r="K150" s="21"/>
      <c r="L150" s="21"/>
      <c r="M150" s="41" t="str">
        <f t="shared" si="37"/>
        <v/>
      </c>
      <c r="N150" s="41" t="str">
        <f t="shared" si="38"/>
        <v/>
      </c>
      <c r="O150" s="41" t="str">
        <f t="shared" si="39"/>
        <v/>
      </c>
      <c r="P150" s="41" t="str">
        <f t="shared" si="40"/>
        <v/>
      </c>
      <c r="Q150" s="41" t="str">
        <f t="shared" si="41"/>
        <v/>
      </c>
      <c r="R150" s="41" t="str">
        <f t="shared" si="42"/>
        <v/>
      </c>
      <c r="S150" s="41" t="str">
        <f t="shared" si="43"/>
        <v/>
      </c>
      <c r="T150" s="41" t="str">
        <f t="shared" si="44"/>
        <v/>
      </c>
      <c r="U150" s="41" t="str">
        <f t="shared" si="45"/>
        <v/>
      </c>
      <c r="V150" s="21"/>
      <c r="W150" s="21"/>
      <c r="X150" s="21"/>
    </row>
    <row r="151" spans="1:24">
      <c r="A151" s="21"/>
      <c r="B151" s="85" t="s">
        <v>19</v>
      </c>
      <c r="C151" s="86"/>
      <c r="D151" s="3">
        <f t="shared" si="46"/>
        <v>3</v>
      </c>
      <c r="E151" s="69">
        <v>480</v>
      </c>
      <c r="F151" s="11">
        <f t="shared" si="33"/>
        <v>0.125</v>
      </c>
      <c r="G151" s="6">
        <f t="shared" si="34"/>
        <v>1.718902194465135E-3</v>
      </c>
      <c r="H151" s="6">
        <f t="shared" si="35"/>
        <v>0.1718902194465135</v>
      </c>
      <c r="I151" s="6">
        <f t="shared" si="36"/>
        <v>1.2547986019595485</v>
      </c>
      <c r="J151" s="25"/>
      <c r="K151" s="21"/>
      <c r="L151" s="21"/>
      <c r="M151" s="41" t="str">
        <f t="shared" si="37"/>
        <v/>
      </c>
      <c r="N151" s="41" t="str">
        <f t="shared" si="38"/>
        <v/>
      </c>
      <c r="O151" s="41" t="str">
        <f t="shared" si="39"/>
        <v/>
      </c>
      <c r="P151" s="41" t="str">
        <f t="shared" si="40"/>
        <v/>
      </c>
      <c r="Q151" s="41" t="str">
        <f t="shared" si="41"/>
        <v/>
      </c>
      <c r="R151" s="41" t="str">
        <f t="shared" si="42"/>
        <v/>
      </c>
      <c r="S151" s="41" t="str">
        <f t="shared" si="43"/>
        <v/>
      </c>
      <c r="T151" s="41" t="str">
        <f t="shared" si="44"/>
        <v/>
      </c>
      <c r="U151" s="41" t="str">
        <f t="shared" si="45"/>
        <v/>
      </c>
      <c r="V151" s="21"/>
      <c r="W151" s="21"/>
      <c r="X151" s="21"/>
    </row>
    <row r="152" spans="1:24">
      <c r="A152" s="21"/>
      <c r="B152" s="85" t="s">
        <v>48</v>
      </c>
      <c r="C152" s="86"/>
      <c r="D152" s="3">
        <f t="shared" si="46"/>
        <v>3.5</v>
      </c>
      <c r="E152" s="69">
        <v>1184</v>
      </c>
      <c r="F152" s="11">
        <f t="shared" si="33"/>
        <v>8.8388347648318447E-2</v>
      </c>
      <c r="G152" s="6">
        <f t="shared" si="34"/>
        <v>4.2399587463473332E-3</v>
      </c>
      <c r="H152" s="6">
        <f t="shared" si="35"/>
        <v>0.42399587463473332</v>
      </c>
      <c r="I152" s="6">
        <f t="shared" si="36"/>
        <v>1.082908382513035</v>
      </c>
      <c r="J152" s="25"/>
      <c r="K152" s="21"/>
      <c r="L152" s="21"/>
      <c r="M152" s="41" t="str">
        <f t="shared" si="37"/>
        <v/>
      </c>
      <c r="N152" s="41" t="str">
        <f t="shared" si="38"/>
        <v/>
      </c>
      <c r="O152" s="41" t="str">
        <f t="shared" si="39"/>
        <v/>
      </c>
      <c r="P152" s="41" t="str">
        <f t="shared" si="40"/>
        <v/>
      </c>
      <c r="Q152" s="41" t="str">
        <f t="shared" si="41"/>
        <v/>
      </c>
      <c r="R152" s="41" t="str">
        <f t="shared" si="42"/>
        <v/>
      </c>
      <c r="S152" s="41" t="str">
        <f t="shared" si="43"/>
        <v/>
      </c>
      <c r="T152" s="41" t="str">
        <f t="shared" si="44"/>
        <v/>
      </c>
      <c r="U152" s="41" t="str">
        <f t="shared" si="45"/>
        <v/>
      </c>
      <c r="V152" s="21"/>
      <c r="W152" s="21"/>
      <c r="X152" s="21"/>
    </row>
    <row r="153" spans="1:24">
      <c r="A153" s="21"/>
      <c r="B153" s="85" t="s">
        <v>48</v>
      </c>
      <c r="C153" s="86"/>
      <c r="D153" s="3">
        <f t="shared" si="46"/>
        <v>4</v>
      </c>
      <c r="E153" s="69">
        <v>1536</v>
      </c>
      <c r="F153" s="11">
        <f t="shared" si="33"/>
        <v>6.25E-2</v>
      </c>
      <c r="G153" s="6">
        <f t="shared" si="34"/>
        <v>5.5004870222884316E-3</v>
      </c>
      <c r="H153" s="6">
        <f t="shared" si="35"/>
        <v>0.55004870222884317</v>
      </c>
      <c r="I153" s="6">
        <f t="shared" si="36"/>
        <v>0.65891250787830169</v>
      </c>
      <c r="J153" s="25"/>
      <c r="K153" s="21"/>
      <c r="L153" s="21"/>
      <c r="M153" s="41" t="str">
        <f t="shared" si="37"/>
        <v/>
      </c>
      <c r="N153" s="41" t="str">
        <f t="shared" si="38"/>
        <v/>
      </c>
      <c r="O153" s="41" t="str">
        <f t="shared" si="39"/>
        <v/>
      </c>
      <c r="P153" s="41" t="str">
        <f t="shared" si="40"/>
        <v/>
      </c>
      <c r="Q153" s="41" t="str">
        <f t="shared" si="41"/>
        <v/>
      </c>
      <c r="R153" s="41" t="str">
        <f t="shared" si="42"/>
        <v/>
      </c>
      <c r="S153" s="41" t="str">
        <f t="shared" si="43"/>
        <v/>
      </c>
      <c r="T153" s="41" t="str">
        <f t="shared" si="44"/>
        <v/>
      </c>
      <c r="U153" s="41" t="str">
        <f t="shared" si="45"/>
        <v/>
      </c>
      <c r="V153" s="21"/>
      <c r="W153" s="21"/>
      <c r="X153" s="21"/>
    </row>
    <row r="154" spans="1:24">
      <c r="A154" s="21"/>
      <c r="B154" s="85" t="s">
        <v>20</v>
      </c>
      <c r="C154" s="86"/>
      <c r="D154" s="3">
        <f t="shared" si="46"/>
        <v>4.5</v>
      </c>
      <c r="E154" s="69">
        <v>304</v>
      </c>
      <c r="F154" s="11">
        <f t="shared" si="33"/>
        <v>4.4194173824159223E-2</v>
      </c>
      <c r="G154" s="6">
        <f t="shared" si="34"/>
        <v>1.0886380564945855E-3</v>
      </c>
      <c r="H154" s="6">
        <f t="shared" si="35"/>
        <v>0.10886380564945855</v>
      </c>
      <c r="I154" s="6">
        <f t="shared" si="36"/>
        <v>0.10886380564945855</v>
      </c>
      <c r="J154" s="25"/>
      <c r="K154" s="21"/>
      <c r="L154" s="21"/>
      <c r="M154" s="41" t="str">
        <f t="shared" si="37"/>
        <v/>
      </c>
      <c r="N154" s="41" t="str">
        <f t="shared" si="38"/>
        <v/>
      </c>
      <c r="O154" s="41" t="str">
        <f t="shared" si="39"/>
        <v/>
      </c>
      <c r="P154" s="41" t="str">
        <f t="shared" si="40"/>
        <v/>
      </c>
      <c r="Q154" s="41" t="str">
        <f t="shared" si="41"/>
        <v/>
      </c>
      <c r="R154" s="41" t="str">
        <f t="shared" si="42"/>
        <v/>
      </c>
      <c r="S154" s="41" t="str">
        <f t="shared" si="43"/>
        <v/>
      </c>
      <c r="T154" s="41" t="str">
        <f t="shared" si="44"/>
        <v/>
      </c>
      <c r="U154" s="41" t="str">
        <f t="shared" si="45"/>
        <v/>
      </c>
      <c r="V154" s="21"/>
      <c r="W154" s="21"/>
      <c r="X154" s="21"/>
    </row>
    <row r="155" spans="1:24">
      <c r="A155" s="21"/>
      <c r="B155" s="85" t="s">
        <v>20</v>
      </c>
      <c r="C155" s="86"/>
      <c r="D155" s="3">
        <f t="shared" si="46"/>
        <v>5</v>
      </c>
      <c r="E155" s="69">
        <v>0</v>
      </c>
      <c r="F155" s="11">
        <f t="shared" si="33"/>
        <v>3.125E-2</v>
      </c>
      <c r="G155" s="6">
        <f t="shared" si="34"/>
        <v>0</v>
      </c>
      <c r="H155" s="6">
        <f t="shared" si="35"/>
        <v>0</v>
      </c>
      <c r="I155" s="6">
        <f t="shared" si="36"/>
        <v>0</v>
      </c>
      <c r="J155" s="25"/>
      <c r="K155" s="21"/>
      <c r="L155" s="21"/>
      <c r="M155" s="41" t="str">
        <f t="shared" si="37"/>
        <v/>
      </c>
      <c r="N155" s="41" t="str">
        <f t="shared" si="38"/>
        <v/>
      </c>
      <c r="O155" s="41" t="str">
        <f t="shared" si="39"/>
        <v/>
      </c>
      <c r="P155" s="41" t="str">
        <f t="shared" si="40"/>
        <v/>
      </c>
      <c r="Q155" s="41" t="str">
        <f t="shared" si="41"/>
        <v/>
      </c>
      <c r="R155" s="41" t="str">
        <f t="shared" si="42"/>
        <v/>
      </c>
      <c r="S155" s="41" t="str">
        <f t="shared" si="43"/>
        <v/>
      </c>
      <c r="T155" s="41" t="str">
        <f t="shared" si="44"/>
        <v/>
      </c>
      <c r="U155" s="41" t="str">
        <f t="shared" si="45"/>
        <v/>
      </c>
      <c r="V155" s="21"/>
      <c r="W155" s="21"/>
      <c r="X155" s="21"/>
    </row>
    <row r="156" spans="1:24">
      <c r="A156" s="21"/>
      <c r="B156" s="85" t="s">
        <v>49</v>
      </c>
      <c r="C156" s="86"/>
      <c r="D156" s="3">
        <f t="shared" si="46"/>
        <v>5.5</v>
      </c>
      <c r="E156" s="69">
        <v>0</v>
      </c>
      <c r="F156" s="11">
        <f t="shared" si="33"/>
        <v>2.2097086912079608E-2</v>
      </c>
      <c r="G156" s="6">
        <f t="shared" si="34"/>
        <v>0</v>
      </c>
      <c r="H156" s="6">
        <f t="shared" si="35"/>
        <v>0</v>
      </c>
      <c r="I156" s="6">
        <f t="shared" si="36"/>
        <v>0</v>
      </c>
      <c r="J156" s="25"/>
      <c r="K156" s="21"/>
      <c r="L156" s="21"/>
      <c r="M156" s="41" t="str">
        <f t="shared" si="37"/>
        <v/>
      </c>
      <c r="N156" s="41" t="str">
        <f t="shared" si="38"/>
        <v/>
      </c>
      <c r="O156" s="41" t="str">
        <f t="shared" si="39"/>
        <v/>
      </c>
      <c r="P156" s="41" t="str">
        <f t="shared" si="40"/>
        <v/>
      </c>
      <c r="Q156" s="41" t="str">
        <f t="shared" si="41"/>
        <v/>
      </c>
      <c r="R156" s="41" t="str">
        <f t="shared" si="42"/>
        <v/>
      </c>
      <c r="S156" s="41" t="str">
        <f t="shared" si="43"/>
        <v/>
      </c>
      <c r="T156" s="41" t="str">
        <f t="shared" si="44"/>
        <v/>
      </c>
      <c r="U156" s="41" t="str">
        <f t="shared" si="45"/>
        <v/>
      </c>
      <c r="V156" s="21"/>
      <c r="W156" s="21"/>
      <c r="X156" s="21"/>
    </row>
    <row r="157" spans="1:24">
      <c r="A157" s="21"/>
      <c r="B157" s="85" t="s">
        <v>50</v>
      </c>
      <c r="C157" s="86"/>
      <c r="D157" s="3">
        <f t="shared" si="46"/>
        <v>6</v>
      </c>
      <c r="E157" s="69">
        <v>0</v>
      </c>
      <c r="F157" s="11">
        <f t="shared" si="33"/>
        <v>1.5625E-2</v>
      </c>
      <c r="G157" s="6">
        <f t="shared" si="34"/>
        <v>0</v>
      </c>
      <c r="H157" s="6">
        <f t="shared" si="35"/>
        <v>0</v>
      </c>
      <c r="I157" s="6">
        <f t="shared" si="36"/>
        <v>0</v>
      </c>
      <c r="J157" s="25"/>
      <c r="K157" s="21"/>
      <c r="L157" s="21"/>
      <c r="M157" s="41" t="str">
        <f t="shared" si="37"/>
        <v/>
      </c>
      <c r="N157" s="41" t="str">
        <f t="shared" si="38"/>
        <v/>
      </c>
      <c r="O157" s="41" t="str">
        <f t="shared" si="39"/>
        <v/>
      </c>
      <c r="P157" s="41" t="str">
        <f t="shared" si="40"/>
        <v/>
      </c>
      <c r="Q157" s="41" t="str">
        <f t="shared" si="41"/>
        <v/>
      </c>
      <c r="R157" s="41" t="str">
        <f t="shared" si="42"/>
        <v/>
      </c>
      <c r="S157" s="41" t="str">
        <f t="shared" si="43"/>
        <v/>
      </c>
      <c r="T157" s="41" t="str">
        <f t="shared" si="44"/>
        <v/>
      </c>
      <c r="U157" s="41" t="str">
        <f t="shared" si="45"/>
        <v/>
      </c>
      <c r="V157" s="21"/>
      <c r="W157" s="21"/>
      <c r="X157" s="21"/>
    </row>
    <row r="158" spans="1:24">
      <c r="A158" s="21"/>
      <c r="B158" s="85" t="s">
        <v>21</v>
      </c>
      <c r="C158" s="86"/>
      <c r="D158" s="3">
        <f t="shared" si="46"/>
        <v>6.5</v>
      </c>
      <c r="E158" s="69">
        <v>0</v>
      </c>
      <c r="F158" s="11">
        <f t="shared" si="33"/>
        <v>1.1048543456039808E-2</v>
      </c>
      <c r="G158" s="6">
        <f t="shared" si="34"/>
        <v>0</v>
      </c>
      <c r="H158" s="6">
        <f t="shared" si="35"/>
        <v>0</v>
      </c>
      <c r="I158" s="6">
        <f t="shared" si="36"/>
        <v>0</v>
      </c>
      <c r="J158" s="25"/>
      <c r="K158" s="21"/>
      <c r="L158" s="21"/>
      <c r="M158" s="41" t="str">
        <f t="shared" si="37"/>
        <v/>
      </c>
      <c r="N158" s="41" t="str">
        <f t="shared" si="38"/>
        <v/>
      </c>
      <c r="O158" s="41" t="str">
        <f t="shared" si="39"/>
        <v/>
      </c>
      <c r="P158" s="41" t="str">
        <f t="shared" si="40"/>
        <v/>
      </c>
      <c r="Q158" s="41" t="str">
        <f t="shared" si="41"/>
        <v/>
      </c>
      <c r="R158" s="41" t="str">
        <f t="shared" si="42"/>
        <v/>
      </c>
      <c r="S158" s="41" t="str">
        <f t="shared" si="43"/>
        <v/>
      </c>
      <c r="T158" s="41" t="str">
        <f t="shared" si="44"/>
        <v/>
      </c>
      <c r="U158" s="41" t="str">
        <f t="shared" si="45"/>
        <v/>
      </c>
      <c r="V158" s="21"/>
      <c r="W158" s="21"/>
      <c r="X158" s="21"/>
    </row>
    <row r="159" spans="1:24">
      <c r="A159" s="21"/>
      <c r="B159" s="85" t="s">
        <v>21</v>
      </c>
      <c r="C159" s="86"/>
      <c r="D159" s="3">
        <f t="shared" si="46"/>
        <v>7</v>
      </c>
      <c r="E159" s="69">
        <v>0</v>
      </c>
      <c r="F159" s="11">
        <f t="shared" si="33"/>
        <v>7.8125E-3</v>
      </c>
      <c r="G159" s="6">
        <f t="shared" si="34"/>
        <v>0</v>
      </c>
      <c r="H159" s="6">
        <f t="shared" si="35"/>
        <v>0</v>
      </c>
      <c r="I159" s="6">
        <f t="shared" si="36"/>
        <v>0</v>
      </c>
      <c r="J159" s="21"/>
      <c r="K159" s="21"/>
      <c r="L159" s="21"/>
      <c r="M159" s="41" t="str">
        <f t="shared" si="37"/>
        <v/>
      </c>
      <c r="N159" s="41" t="str">
        <f t="shared" si="38"/>
        <v/>
      </c>
      <c r="O159" s="41" t="str">
        <f t="shared" si="39"/>
        <v/>
      </c>
      <c r="P159" s="41" t="str">
        <f t="shared" si="40"/>
        <v/>
      </c>
      <c r="Q159" s="41" t="str">
        <f t="shared" si="41"/>
        <v/>
      </c>
      <c r="R159" s="41" t="str">
        <f t="shared" si="42"/>
        <v/>
      </c>
      <c r="S159" s="41" t="str">
        <f t="shared" si="43"/>
        <v/>
      </c>
      <c r="T159" s="41" t="str">
        <f t="shared" si="44"/>
        <v/>
      </c>
      <c r="U159" s="41" t="str">
        <f t="shared" si="45"/>
        <v/>
      </c>
      <c r="V159" s="21"/>
      <c r="W159" s="21"/>
      <c r="X159" s="21"/>
    </row>
    <row r="160" spans="1:24">
      <c r="A160" s="21"/>
      <c r="B160" s="85" t="s">
        <v>51</v>
      </c>
      <c r="C160" s="86"/>
      <c r="D160" s="3">
        <f t="shared" si="46"/>
        <v>7.5</v>
      </c>
      <c r="E160" s="69">
        <v>0</v>
      </c>
      <c r="F160" s="11">
        <f t="shared" si="33"/>
        <v>5.5242717280199038E-3</v>
      </c>
      <c r="G160" s="6">
        <f t="shared" si="34"/>
        <v>0</v>
      </c>
      <c r="H160" s="6">
        <f t="shared" si="35"/>
        <v>0</v>
      </c>
      <c r="I160" s="6">
        <f t="shared" si="36"/>
        <v>0</v>
      </c>
      <c r="J160" s="21"/>
      <c r="K160" s="21"/>
      <c r="L160" s="21"/>
      <c r="M160" s="41" t="str">
        <f t="shared" si="37"/>
        <v/>
      </c>
      <c r="N160" s="41" t="str">
        <f t="shared" si="38"/>
        <v/>
      </c>
      <c r="O160" s="41" t="str">
        <f t="shared" si="39"/>
        <v/>
      </c>
      <c r="P160" s="41" t="str">
        <f t="shared" si="40"/>
        <v/>
      </c>
      <c r="Q160" s="41" t="str">
        <f t="shared" si="41"/>
        <v/>
      </c>
      <c r="R160" s="41" t="str">
        <f t="shared" si="42"/>
        <v/>
      </c>
      <c r="S160" s="41" t="str">
        <f t="shared" si="43"/>
        <v/>
      </c>
      <c r="T160" s="41" t="str">
        <f t="shared" si="44"/>
        <v/>
      </c>
      <c r="U160" s="41" t="str">
        <f t="shared" si="45"/>
        <v/>
      </c>
      <c r="V160" s="21"/>
      <c r="W160" s="21"/>
      <c r="X160" s="21"/>
    </row>
    <row r="161" spans="1:24">
      <c r="A161" s="21"/>
      <c r="B161" s="85" t="s">
        <v>51</v>
      </c>
      <c r="C161" s="86"/>
      <c r="D161" s="3">
        <f t="shared" si="46"/>
        <v>8</v>
      </c>
      <c r="E161" s="69">
        <v>0</v>
      </c>
      <c r="F161" s="11">
        <f t="shared" si="33"/>
        <v>3.90625E-3</v>
      </c>
      <c r="G161" s="6">
        <f t="shared" si="34"/>
        <v>0</v>
      </c>
      <c r="H161" s="6">
        <f t="shared" si="35"/>
        <v>0</v>
      </c>
      <c r="I161" s="6">
        <f t="shared" si="36"/>
        <v>0</v>
      </c>
      <c r="J161" s="21"/>
      <c r="K161" s="21"/>
      <c r="L161" s="21"/>
      <c r="M161" s="41" t="str">
        <f t="shared" si="37"/>
        <v/>
      </c>
      <c r="N161" s="41" t="str">
        <f t="shared" si="38"/>
        <v/>
      </c>
      <c r="O161" s="41" t="str">
        <f t="shared" si="39"/>
        <v/>
      </c>
      <c r="P161" s="41" t="str">
        <f t="shared" si="40"/>
        <v/>
      </c>
      <c r="Q161" s="41" t="str">
        <f t="shared" si="41"/>
        <v/>
      </c>
      <c r="R161" s="41" t="str">
        <f t="shared" si="42"/>
        <v/>
      </c>
      <c r="S161" s="41" t="str">
        <f t="shared" si="43"/>
        <v/>
      </c>
      <c r="T161" s="41" t="str">
        <f t="shared" si="44"/>
        <v/>
      </c>
      <c r="U161" s="41" t="str">
        <f t="shared" si="45"/>
        <v/>
      </c>
      <c r="V161" s="21"/>
      <c r="W161" s="21"/>
      <c r="X161" s="21"/>
    </row>
    <row r="162" spans="1:24">
      <c r="A162" s="21"/>
      <c r="B162" s="85" t="s">
        <v>22</v>
      </c>
      <c r="C162" s="86"/>
      <c r="D162" s="3">
        <f t="shared" si="46"/>
        <v>8.5</v>
      </c>
      <c r="E162" s="69">
        <v>0</v>
      </c>
      <c r="F162" s="11">
        <f t="shared" si="33"/>
        <v>2.7621358640099515E-3</v>
      </c>
      <c r="G162" s="6">
        <f t="shared" si="34"/>
        <v>0</v>
      </c>
      <c r="H162" s="6">
        <f t="shared" si="35"/>
        <v>0</v>
      </c>
      <c r="I162" s="6">
        <f t="shared" si="36"/>
        <v>0</v>
      </c>
      <c r="J162" s="21"/>
      <c r="K162" s="21"/>
      <c r="L162" s="21"/>
      <c r="M162" s="41" t="str">
        <f t="shared" si="37"/>
        <v/>
      </c>
      <c r="N162" s="41" t="str">
        <f t="shared" si="38"/>
        <v/>
      </c>
      <c r="O162" s="41" t="str">
        <f t="shared" si="39"/>
        <v/>
      </c>
      <c r="P162" s="41" t="str">
        <f t="shared" si="40"/>
        <v/>
      </c>
      <c r="Q162" s="41" t="str">
        <f t="shared" si="41"/>
        <v/>
      </c>
      <c r="R162" s="41" t="str">
        <f t="shared" si="42"/>
        <v/>
      </c>
      <c r="S162" s="41" t="str">
        <f t="shared" si="43"/>
        <v/>
      </c>
      <c r="T162" s="41" t="str">
        <f t="shared" si="44"/>
        <v/>
      </c>
      <c r="U162" s="41" t="str">
        <f t="shared" si="45"/>
        <v/>
      </c>
      <c r="V162" s="21"/>
      <c r="W162" s="21"/>
      <c r="X162" s="21"/>
    </row>
    <row r="163" spans="1:24">
      <c r="A163" s="21"/>
      <c r="B163" s="85" t="s">
        <v>22</v>
      </c>
      <c r="C163" s="86"/>
      <c r="D163" s="3">
        <f t="shared" si="46"/>
        <v>9</v>
      </c>
      <c r="E163" s="69">
        <v>0</v>
      </c>
      <c r="F163" s="11">
        <f t="shared" si="33"/>
        <v>1.953125E-3</v>
      </c>
      <c r="G163" s="6">
        <f t="shared" si="34"/>
        <v>0</v>
      </c>
      <c r="H163" s="6">
        <f t="shared" si="35"/>
        <v>0</v>
      </c>
      <c r="I163" s="6">
        <f t="shared" si="36"/>
        <v>0</v>
      </c>
      <c r="J163" s="21"/>
      <c r="K163" s="21"/>
      <c r="L163" s="21"/>
      <c r="M163" s="41" t="str">
        <f t="shared" si="37"/>
        <v/>
      </c>
      <c r="N163" s="41" t="str">
        <f t="shared" si="38"/>
        <v/>
      </c>
      <c r="O163" s="41" t="str">
        <f t="shared" si="39"/>
        <v/>
      </c>
      <c r="P163" s="41" t="str">
        <f t="shared" si="40"/>
        <v/>
      </c>
      <c r="Q163" s="41" t="str">
        <f t="shared" si="41"/>
        <v/>
      </c>
      <c r="R163" s="41" t="str">
        <f t="shared" si="42"/>
        <v/>
      </c>
      <c r="S163" s="41" t="str">
        <f t="shared" si="43"/>
        <v/>
      </c>
      <c r="T163" s="41" t="str">
        <f t="shared" si="44"/>
        <v/>
      </c>
      <c r="U163" s="41" t="str">
        <f t="shared" si="45"/>
        <v/>
      </c>
      <c r="V163" s="21"/>
      <c r="W163" s="21"/>
      <c r="X163" s="21"/>
    </row>
    <row r="164" spans="1:24">
      <c r="A164" s="21"/>
      <c r="B164" s="85" t="s">
        <v>52</v>
      </c>
      <c r="C164" s="86"/>
      <c r="D164" s="3">
        <f t="shared" si="46"/>
        <v>9.5</v>
      </c>
      <c r="E164" s="69">
        <v>0</v>
      </c>
      <c r="F164" s="11">
        <f t="shared" si="33"/>
        <v>1.3810679320049757E-3</v>
      </c>
      <c r="G164" s="6">
        <f t="shared" si="34"/>
        <v>0</v>
      </c>
      <c r="H164" s="6">
        <f t="shared" si="35"/>
        <v>0</v>
      </c>
      <c r="I164" s="6">
        <f t="shared" si="36"/>
        <v>0</v>
      </c>
      <c r="J164" s="21"/>
      <c r="K164" s="21"/>
      <c r="L164" s="21"/>
      <c r="M164" s="41" t="str">
        <f t="shared" si="37"/>
        <v/>
      </c>
      <c r="N164" s="41" t="str">
        <f t="shared" si="38"/>
        <v/>
      </c>
      <c r="O164" s="41" t="str">
        <f t="shared" si="39"/>
        <v/>
      </c>
      <c r="P164" s="41" t="str">
        <f t="shared" si="40"/>
        <v/>
      </c>
      <c r="Q164" s="41" t="str">
        <f t="shared" si="41"/>
        <v/>
      </c>
      <c r="R164" s="41" t="str">
        <f t="shared" si="42"/>
        <v/>
      </c>
      <c r="S164" s="41" t="str">
        <f t="shared" si="43"/>
        <v/>
      </c>
      <c r="T164" s="41" t="str">
        <f t="shared" si="44"/>
        <v/>
      </c>
      <c r="U164" s="41" t="str">
        <f t="shared" si="45"/>
        <v/>
      </c>
      <c r="V164" s="21"/>
      <c r="W164" s="21"/>
      <c r="X164" s="21"/>
    </row>
    <row r="165" spans="1:24">
      <c r="A165" s="21"/>
      <c r="B165" s="85" t="s">
        <v>52</v>
      </c>
      <c r="C165" s="86"/>
      <c r="D165" s="3">
        <f t="shared" si="46"/>
        <v>10</v>
      </c>
      <c r="E165" s="69">
        <v>0</v>
      </c>
      <c r="F165" s="11">
        <f t="shared" si="33"/>
        <v>9.765625E-4</v>
      </c>
      <c r="G165" s="6">
        <f t="shared" si="34"/>
        <v>0</v>
      </c>
      <c r="H165" s="6">
        <f t="shared" si="35"/>
        <v>0</v>
      </c>
      <c r="I165" s="6">
        <f>H166+H165</f>
        <v>0</v>
      </c>
      <c r="J165" s="21"/>
      <c r="K165" s="21"/>
      <c r="L165" s="21"/>
      <c r="M165" s="41" t="str">
        <f t="shared" si="37"/>
        <v/>
      </c>
      <c r="N165" s="41" t="str">
        <f t="shared" si="38"/>
        <v/>
      </c>
      <c r="O165" s="41" t="str">
        <f t="shared" si="39"/>
        <v/>
      </c>
      <c r="P165" s="41" t="str">
        <f t="shared" si="40"/>
        <v/>
      </c>
      <c r="Q165" s="41" t="str">
        <f t="shared" si="41"/>
        <v/>
      </c>
      <c r="R165" s="41" t="str">
        <f t="shared" si="42"/>
        <v/>
      </c>
      <c r="S165" s="41" t="str">
        <f t="shared" si="43"/>
        <v/>
      </c>
      <c r="T165" s="41" t="str">
        <f t="shared" si="44"/>
        <v/>
      </c>
      <c r="U165" s="41" t="str">
        <f t="shared" si="45"/>
        <v/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-7.245166666666667</v>
      </c>
      <c r="N166" s="40">
        <f t="shared" ref="N166:U166" si="47">SUM(N125:N165)</f>
        <v>-6.9952756756756758</v>
      </c>
      <c r="O166" s="40">
        <f t="shared" si="47"/>
        <v>-6.5707432432432435</v>
      </c>
      <c r="P166" s="40">
        <f t="shared" si="47"/>
        <v>-4.5013966480446932</v>
      </c>
      <c r="Q166" s="40">
        <f t="shared" si="47"/>
        <v>-3.8000687285223371</v>
      </c>
      <c r="R166" s="40">
        <f t="shared" si="47"/>
        <v>-3.500189003436426</v>
      </c>
      <c r="S166" s="40">
        <f t="shared" si="47"/>
        <v>-2.5790078843626807</v>
      </c>
      <c r="T166" s="40">
        <f t="shared" si="47"/>
        <v>-1.6466508313539197</v>
      </c>
      <c r="U166" s="40">
        <f t="shared" si="47"/>
        <v>-0.61736453201970476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279248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48">D169*G39</f>
        <v>0</v>
      </c>
      <c r="G169" s="34">
        <f t="shared" ref="G169:G199" si="49">G39*((D169-$F$200)^2)</f>
        <v>0</v>
      </c>
      <c r="H169" s="34">
        <f t="shared" ref="H169:H199" si="50">G39*((D169-$F$200)^3)</f>
        <v>0</v>
      </c>
      <c r="I169" s="35">
        <f t="shared" ref="I169:I199" si="51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>
        <f t="shared" si="48"/>
        <v>0</v>
      </c>
      <c r="G170" s="34">
        <f t="shared" si="49"/>
        <v>0</v>
      </c>
      <c r="H170" s="34">
        <f t="shared" si="50"/>
        <v>0</v>
      </c>
      <c r="I170" s="35">
        <f t="shared" si="51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>
        <f t="shared" si="48"/>
        <v>0</v>
      </c>
      <c r="G171" s="34">
        <f t="shared" si="49"/>
        <v>0</v>
      </c>
      <c r="H171" s="34">
        <f t="shared" si="50"/>
        <v>0</v>
      </c>
      <c r="I171" s="35">
        <f t="shared" si="51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>
        <f t="shared" si="48"/>
        <v>-3.7234042553191488E-2</v>
      </c>
      <c r="G172" s="34">
        <f t="shared" si="49"/>
        <v>5.6084033978489475E-2</v>
      </c>
      <c r="H172" s="34">
        <f t="shared" si="50"/>
        <v>-0.20360704304642804</v>
      </c>
      <c r="I172" s="35">
        <f t="shared" si="51"/>
        <v>0.73917343381558498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>
        <f t="shared" si="48"/>
        <v>-5.2659574468085099E-2</v>
      </c>
      <c r="G173" s="34">
        <f t="shared" si="49"/>
        <v>6.254907907475496E-2</v>
      </c>
      <c r="H173" s="34">
        <f t="shared" si="50"/>
        <v>-0.19580315320798791</v>
      </c>
      <c r="I173" s="35">
        <f t="shared" si="51"/>
        <v>0.61294067591899204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>
        <f t="shared" si="48"/>
        <v>-0.33124976380333321</v>
      </c>
      <c r="G174" s="34">
        <f t="shared" si="49"/>
        <v>0.29572967888836088</v>
      </c>
      <c r="H174" s="34">
        <f t="shared" si="50"/>
        <v>-0.77788505935644625</v>
      </c>
      <c r="I174" s="35">
        <f t="shared" si="51"/>
        <v>2.0461428418160605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>
        <f t="shared" si="48"/>
        <v>-1.1303203680157408</v>
      </c>
      <c r="G175" s="34">
        <f t="shared" si="49"/>
        <v>0.70759165016203118</v>
      </c>
      <c r="H175" s="34">
        <f t="shared" si="50"/>
        <v>-1.5074477770337553</v>
      </c>
      <c r="I175" s="35">
        <f t="shared" si="51"/>
        <v>3.2114550814211196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>
        <f t="shared" si="48"/>
        <v>-1.004023114967737</v>
      </c>
      <c r="G176" s="34">
        <f t="shared" si="49"/>
        <v>0.39538860614217336</v>
      </c>
      <c r="H176" s="34">
        <f t="shared" si="50"/>
        <v>-0.64463852442484271</v>
      </c>
      <c r="I176" s="35">
        <f t="shared" si="51"/>
        <v>1.0510136628044673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>
        <f t="shared" si="48"/>
        <v>-0.8078630784684947</v>
      </c>
      <c r="G177" s="34">
        <f t="shared" si="49"/>
        <v>0.16516426749839427</v>
      </c>
      <c r="H177" s="34">
        <f t="shared" si="50"/>
        <v>-0.18670041014279881</v>
      </c>
      <c r="I177" s="35">
        <f t="shared" si="51"/>
        <v>0.21104469916792487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>
        <f t="shared" si="48"/>
        <v>-0.43375649617026152</v>
      </c>
      <c r="G178" s="34">
        <f t="shared" si="49"/>
        <v>2.9977809555941884E-2</v>
      </c>
      <c r="H178" s="34">
        <f t="shared" si="50"/>
        <v>-1.8897779212750449E-2</v>
      </c>
      <c r="I178" s="35">
        <f t="shared" si="51"/>
        <v>1.1913013808011109E-2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>
        <f t="shared" si="48"/>
        <v>-0.29495621066182615</v>
      </c>
      <c r="G179" s="34">
        <f t="shared" si="49"/>
        <v>9.5521666080467177E-4</v>
      </c>
      <c r="H179" s="34">
        <f t="shared" si="50"/>
        <v>-1.2455286228058488E-4</v>
      </c>
      <c r="I179" s="35">
        <f t="shared" si="51"/>
        <v>1.6240729604965108E-5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>
        <f t="shared" si="48"/>
        <v>-0.19849693584349942</v>
      </c>
      <c r="G180" s="34">
        <f t="shared" si="49"/>
        <v>5.7087668216585438E-3</v>
      </c>
      <c r="H180" s="34">
        <f t="shared" si="50"/>
        <v>2.1100043846813948E-3</v>
      </c>
      <c r="I180" s="35">
        <f t="shared" si="51"/>
        <v>7.7987394518966454E-4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>
        <f t="shared" si="48"/>
        <v>-0.18663186296082732</v>
      </c>
      <c r="G181" s="34">
        <f t="shared" si="49"/>
        <v>3.3208071164427741E-2</v>
      </c>
      <c r="H181" s="34">
        <f t="shared" si="50"/>
        <v>2.8877995607681752E-2</v>
      </c>
      <c r="I181" s="35">
        <f t="shared" si="51"/>
        <v>2.5112528402751556E-2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>
        <f t="shared" si="48"/>
        <v>-0.25205734916023698</v>
      </c>
      <c r="G182" s="34">
        <f t="shared" si="49"/>
        <v>0.12608415089777819</v>
      </c>
      <c r="H182" s="34">
        <f t="shared" si="50"/>
        <v>0.17268582855324277</v>
      </c>
      <c r="I182" s="35">
        <f t="shared" si="51"/>
        <v>0.23651184681646964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>
        <f t="shared" si="48"/>
        <v>-0.17885418101624911</v>
      </c>
      <c r="G183" s="34">
        <f t="shared" si="49"/>
        <v>0.19236086846083275</v>
      </c>
      <c r="H183" s="34">
        <f t="shared" si="50"/>
        <v>0.3596393679255126</v>
      </c>
      <c r="I183" s="35">
        <f t="shared" si="51"/>
        <v>0.67238454471938347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>
        <f t="shared" si="48"/>
        <v>-0.12431557825210811</v>
      </c>
      <c r="G184" s="34">
        <f t="shared" si="49"/>
        <v>0.25383165353137971</v>
      </c>
      <c r="H184" s="34">
        <f t="shared" si="50"/>
        <v>0.60148145004421305</v>
      </c>
      <c r="I184" s="35">
        <f t="shared" si="51"/>
        <v>1.4252750975463524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>
        <f t="shared" si="48"/>
        <v>-8.3895501718292659E-2</v>
      </c>
      <c r="G185" s="34">
        <f t="shared" si="49"/>
        <v>0.30704443229298073</v>
      </c>
      <c r="H185" s="34">
        <f t="shared" si="50"/>
        <v>0.88109707843904195</v>
      </c>
      <c r="I185" s="35">
        <f t="shared" si="51"/>
        <v>2.5284029931311109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>
        <f t="shared" si="48"/>
        <v>-2.4830090784855621E-2</v>
      </c>
      <c r="G186" s="34">
        <f t="shared" si="49"/>
        <v>0.16110126555171697</v>
      </c>
      <c r="H186" s="34">
        <f t="shared" si="50"/>
        <v>0.54284807080595388</v>
      </c>
      <c r="I186" s="35">
        <f t="shared" si="51"/>
        <v>1.8291850592765579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>
        <f t="shared" si="48"/>
        <v>-2.1951813441815161E-2</v>
      </c>
      <c r="G187" s="34">
        <f t="shared" si="49"/>
        <v>0.26296277586489614</v>
      </c>
      <c r="H187" s="34">
        <f t="shared" si="50"/>
        <v>1.01756279196842</v>
      </c>
      <c r="I187" s="35">
        <f t="shared" si="51"/>
        <v>3.9375688524468067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>
        <f t="shared" si="48"/>
        <v>-8.7234286369105608E-3</v>
      </c>
      <c r="G188" s="34">
        <f t="shared" si="49"/>
        <v>0.22208071792595621</v>
      </c>
      <c r="H188" s="34">
        <f t="shared" si="50"/>
        <v>0.97040562323593627</v>
      </c>
      <c r="I188" s="35">
        <f t="shared" si="51"/>
        <v>4.2402919190935489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>
        <f t="shared" si="48"/>
        <v>-2.3778147023434367E-3</v>
      </c>
      <c r="G189" s="34">
        <f t="shared" si="49"/>
        <v>0.22554123638664883</v>
      </c>
      <c r="H189" s="34">
        <f t="shared" si="50"/>
        <v>1.0982973496683266</v>
      </c>
      <c r="I189" s="35">
        <f t="shared" si="51"/>
        <v>5.348277271215121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>
        <f t="shared" si="48"/>
        <v>2.2847075001432419E-3</v>
      </c>
      <c r="G190" s="34">
        <f t="shared" si="49"/>
        <v>0.26349702720767787</v>
      </c>
      <c r="H190" s="34">
        <f t="shared" si="50"/>
        <v>1.4148756759093428</v>
      </c>
      <c r="I190" s="35">
        <f t="shared" si="51"/>
        <v>7.5973273759256621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>
        <f t="shared" si="48"/>
        <v>1.4395805878645506E-3</v>
      </c>
      <c r="G191" s="34">
        <f t="shared" si="49"/>
        <v>6.6129140087525975E-2</v>
      </c>
      <c r="H191" s="34">
        <f t="shared" si="50"/>
        <v>0.38815211228346391</v>
      </c>
      <c r="I191" s="35">
        <f t="shared" si="51"/>
        <v>2.2783006413013127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>
        <f t="shared" si="48"/>
        <v>1.9086976451039937E-2</v>
      </c>
      <c r="G192" s="34">
        <f t="shared" si="49"/>
        <v>0.61951596143664456</v>
      </c>
      <c r="H192" s="34">
        <f t="shared" si="50"/>
        <v>3.9460736610172416</v>
      </c>
      <c r="I192" s="35">
        <f t="shared" si="51"/>
        <v>25.134941321066272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>
        <f t="shared" si="48"/>
        <v>5.9660230332894059E-3</v>
      </c>
      <c r="G193" s="34">
        <f t="shared" si="49"/>
        <v>0.1608832219213934</v>
      </c>
      <c r="H193" s="34">
        <f t="shared" si="50"/>
        <v>1.1052046260271398</v>
      </c>
      <c r="I193" s="35">
        <f t="shared" si="51"/>
        <v>7.5923222496662612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>
        <f t="shared" si="48"/>
        <v>3.9319887698389963E-3</v>
      </c>
      <c r="G194" s="34">
        <f t="shared" si="49"/>
        <v>9.4911425251315129E-2</v>
      </c>
      <c r="H194" s="34">
        <f t="shared" si="50"/>
        <v>0.69945997383963565</v>
      </c>
      <c r="I194" s="35">
        <f t="shared" si="51"/>
        <v>5.1547456347671323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>
        <f t="shared" si="48"/>
        <v>2.3634905173895607E-3</v>
      </c>
      <c r="G195" s="34">
        <f t="shared" si="49"/>
        <v>5.3226430353443412E-2</v>
      </c>
      <c r="H195" s="34">
        <f t="shared" si="50"/>
        <v>0.41887112810992611</v>
      </c>
      <c r="I195" s="35">
        <f t="shared" si="51"/>
        <v>3.2963514704820231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>
        <f t="shared" si="48"/>
        <v>6.8899329628144164E-3</v>
      </c>
      <c r="G196" s="34">
        <f t="shared" si="49"/>
        <v>0.14850526245870022</v>
      </c>
      <c r="H196" s="34">
        <f t="shared" si="50"/>
        <v>1.2429307936248899</v>
      </c>
      <c r="I196" s="35">
        <f t="shared" si="51"/>
        <v>10.40284318658831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>
        <f t="shared" si="48"/>
        <v>1.0313413166790809E-2</v>
      </c>
      <c r="G197" s="34">
        <f t="shared" si="49"/>
        <v>0.21636149586874831</v>
      </c>
      <c r="H197" s="34">
        <f t="shared" si="50"/>
        <v>1.9190415976958417</v>
      </c>
      <c r="I197" s="35">
        <f t="shared" si="51"/>
        <v>17.021146202099949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>
        <f t="shared" si="48"/>
        <v>2.3133558700509944E-3</v>
      </c>
      <c r="G198" s="34">
        <f t="shared" si="49"/>
        <v>4.7785522078629725E-2</v>
      </c>
      <c r="H198" s="34">
        <f t="shared" si="50"/>
        <v>0.44773159737335955</v>
      </c>
      <c r="I198" s="35">
        <f t="shared" si="51"/>
        <v>4.1950694387442917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>
        <f t="shared" si="48"/>
        <v>0</v>
      </c>
      <c r="G199" s="34">
        <f t="shared" si="49"/>
        <v>0</v>
      </c>
      <c r="H199" s="34">
        <f t="shared" si="50"/>
        <v>0</v>
      </c>
      <c r="I199" s="35">
        <f t="shared" si="51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>
        <f>2^(-F200)</f>
        <v>34.766061557196259</v>
      </c>
      <c r="F200" s="68">
        <f>SUM(F169:F199)</f>
        <v>-5.1196077367665866</v>
      </c>
      <c r="G200" s="68">
        <f>SQRT(SUM(G169:G199))</f>
        <v>2.2746823443116853</v>
      </c>
      <c r="H200" s="68">
        <f>(SUM(H169:H199))/(($G$200)^3)</f>
        <v>1.1659040676728805</v>
      </c>
      <c r="I200" s="68">
        <f>(SUM(I169:I199))/(($G$200)^4)</f>
        <v>4.138651322149089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-7.4468085106382975E-2</v>
      </c>
      <c r="G207" s="34">
        <f t="shared" si="55"/>
        <v>6.7537096789728648E-2</v>
      </c>
      <c r="H207" s="34">
        <f t="shared" si="56"/>
        <v>-0.19025343861617169</v>
      </c>
      <c r="I207" s="35">
        <f t="shared" si="57"/>
        <v>0.535947984527258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-0.10531914893617021</v>
      </c>
      <c r="G208" s="34">
        <f t="shared" si="55"/>
        <v>6.8535160802519632E-2</v>
      </c>
      <c r="H208" s="34">
        <f t="shared" si="56"/>
        <v>-0.15879742577434863</v>
      </c>
      <c r="I208" s="35">
        <f t="shared" si="57"/>
        <v>0.36793701418779917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-0.36276595744680851</v>
      </c>
      <c r="G209" s="34">
        <f t="shared" si="55"/>
        <v>0.15454140219411874</v>
      </c>
      <c r="H209" s="34">
        <f t="shared" si="56"/>
        <v>-0.28080501590165391</v>
      </c>
      <c r="I209" s="35">
        <f t="shared" si="57"/>
        <v>0.51022868846811142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-1.3882978723404256</v>
      </c>
      <c r="G210" s="34">
        <f t="shared" si="55"/>
        <v>0.33214692312878619</v>
      </c>
      <c r="H210" s="34">
        <f t="shared" si="56"/>
        <v>-0.43744456471642251</v>
      </c>
      <c r="I210" s="35">
        <f t="shared" si="57"/>
        <v>0.5761237990626924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-1.2925531914893618</v>
      </c>
      <c r="G211" s="34">
        <f t="shared" si="55"/>
        <v>0.12782369995087775</v>
      </c>
      <c r="H211" s="34">
        <f t="shared" si="56"/>
        <v>-0.10443468251305747</v>
      </c>
      <c r="I211" s="35">
        <f t="shared" si="57"/>
        <v>8.532535762768946E-2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-0.93085106382978722</v>
      </c>
      <c r="G212" s="34">
        <f t="shared" si="55"/>
        <v>1.496845592980355E-2</v>
      </c>
      <c r="H212" s="34">
        <f t="shared" si="56"/>
        <v>-4.7453190075334569E-3</v>
      </c>
      <c r="I212" s="35">
        <f t="shared" si="57"/>
        <v>1.5043670896223058E-3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-0.56276595744680857</v>
      </c>
      <c r="G213" s="34">
        <f t="shared" si="55"/>
        <v>3.2768846979956486E-3</v>
      </c>
      <c r="H213" s="34">
        <f t="shared" si="56"/>
        <v>5.9960017878218442E-4</v>
      </c>
      <c r="I213" s="35">
        <f t="shared" si="57"/>
        <v>1.0971407526652772E-4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-0.42446808510638301</v>
      </c>
      <c r="G214" s="34">
        <f t="shared" si="55"/>
        <v>3.7713782109937179E-2</v>
      </c>
      <c r="H214" s="34">
        <f t="shared" si="56"/>
        <v>2.5757710760191156E-2</v>
      </c>
      <c r="I214" s="35">
        <f t="shared" si="57"/>
        <v>1.7591968412811423E-2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-0.20212765957446807</v>
      </c>
      <c r="G215" s="34">
        <f t="shared" si="55"/>
        <v>5.9550581277751619E-2</v>
      </c>
      <c r="H215" s="34">
        <f t="shared" si="56"/>
        <v>7.0447070617935995E-2</v>
      </c>
      <c r="I215" s="35">
        <f t="shared" si="57"/>
        <v>8.3337385667175398E-2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-9.0425531914893609E-2</v>
      </c>
      <c r="G216" s="34">
        <f t="shared" si="55"/>
        <v>6.0264199647477E-2</v>
      </c>
      <c r="H216" s="34">
        <f t="shared" si="56"/>
        <v>0.10142336578969005</v>
      </c>
      <c r="I216" s="35">
        <f t="shared" si="57"/>
        <v>0.17069336668009544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-0.19148936170212766</v>
      </c>
      <c r="G217" s="34">
        <f t="shared" si="55"/>
        <v>0.24333937566820465</v>
      </c>
      <c r="H217" s="34">
        <f t="shared" si="56"/>
        <v>0.53120467965016605</v>
      </c>
      <c r="I217" s="35">
        <f t="shared" si="57"/>
        <v>1.1596085134490861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-0.15212765957446808</v>
      </c>
      <c r="G218" s="34">
        <f t="shared" si="55"/>
        <v>0.33694520481974138</v>
      </c>
      <c r="H218" s="34">
        <f t="shared" si="56"/>
        <v>0.90401681548445534</v>
      </c>
      <c r="I218" s="35">
        <f t="shared" si="57"/>
        <v>2.4254578815444647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-0.12872340425531914</v>
      </c>
      <c r="G219" s="34">
        <f t="shared" si="55"/>
        <v>0.47423357059611088</v>
      </c>
      <c r="H219" s="34">
        <f t="shared" si="56"/>
        <v>1.5094753651314512</v>
      </c>
      <c r="I219" s="35">
        <f t="shared" si="57"/>
        <v>4.8046279707162798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-1.9148936170212766E-2</v>
      </c>
      <c r="G220" s="34">
        <f t="shared" si="55"/>
        <v>0.1154411257621144</v>
      </c>
      <c r="H220" s="34">
        <f t="shared" si="56"/>
        <v>0.4251672099877023</v>
      </c>
      <c r="I220" s="35">
        <f t="shared" si="57"/>
        <v>1.5658817882738572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-7.4468085106382982E-3</v>
      </c>
      <c r="G221" s="34">
        <f t="shared" si="55"/>
        <v>7.4456642555117858E-2</v>
      </c>
      <c r="H221" s="34">
        <f t="shared" si="56"/>
        <v>0.31145055162417395</v>
      </c>
      <c r="I221" s="35">
        <f t="shared" si="57"/>
        <v>1.3027910308364383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0</v>
      </c>
      <c r="G222" s="34">
        <f t="shared" si="55"/>
        <v>0</v>
      </c>
      <c r="H222" s="34">
        <f t="shared" si="56"/>
        <v>0</v>
      </c>
      <c r="I222" s="35">
        <f t="shared" si="57"/>
        <v>0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0</v>
      </c>
      <c r="G223" s="34">
        <f t="shared" si="55"/>
        <v>0</v>
      </c>
      <c r="H223" s="34">
        <f t="shared" si="56"/>
        <v>0</v>
      </c>
      <c r="I223" s="35">
        <f t="shared" si="57"/>
        <v>0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0</v>
      </c>
      <c r="G224" s="34">
        <f t="shared" si="55"/>
        <v>0</v>
      </c>
      <c r="H224" s="34">
        <f t="shared" si="56"/>
        <v>0</v>
      </c>
      <c r="I224" s="35">
        <f t="shared" si="57"/>
        <v>0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0</v>
      </c>
      <c r="G225" s="34">
        <f t="shared" si="55"/>
        <v>0</v>
      </c>
      <c r="H225" s="34">
        <f t="shared" si="56"/>
        <v>0</v>
      </c>
      <c r="I225" s="35">
        <f t="shared" si="57"/>
        <v>0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0</v>
      </c>
      <c r="G226" s="34">
        <f t="shared" si="55"/>
        <v>0</v>
      </c>
      <c r="H226" s="34">
        <f t="shared" si="56"/>
        <v>0</v>
      </c>
      <c r="I226" s="35">
        <f t="shared" si="57"/>
        <v>0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0</v>
      </c>
      <c r="G227" s="34">
        <f t="shared" si="55"/>
        <v>0</v>
      </c>
      <c r="H227" s="34">
        <f t="shared" si="56"/>
        <v>0</v>
      </c>
      <c r="I227" s="35">
        <f t="shared" si="57"/>
        <v>0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0</v>
      </c>
      <c r="G228" s="34">
        <f t="shared" si="55"/>
        <v>0</v>
      </c>
      <c r="H228" s="34">
        <f t="shared" si="56"/>
        <v>0</v>
      </c>
      <c r="I228" s="35">
        <f t="shared" si="57"/>
        <v>0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0</v>
      </c>
      <c r="G229" s="34">
        <f t="shared" si="55"/>
        <v>0</v>
      </c>
      <c r="H229" s="34">
        <f t="shared" si="56"/>
        <v>0</v>
      </c>
      <c r="I229" s="35">
        <f t="shared" si="57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0</v>
      </c>
      <c r="G230" s="34">
        <f t="shared" si="55"/>
        <v>0</v>
      </c>
      <c r="H230" s="34">
        <f t="shared" si="56"/>
        <v>0</v>
      </c>
      <c r="I230" s="35">
        <f t="shared" si="57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61.094843883004572</v>
      </c>
      <c r="F235" s="56">
        <f>SUM(F204:F234)</f>
        <v>-5.9329787234042559</v>
      </c>
      <c r="G235" s="56">
        <f>SQRT(SUM(G204:G234))</f>
        <v>1.473354711510533</v>
      </c>
      <c r="H235" s="56">
        <f>(SUM(H204:H234))/(($G$235)^3)</f>
        <v>0.84515048707818463</v>
      </c>
      <c r="I235" s="56">
        <f>(SUM(I204:I234))/(($G$235)^4)</f>
        <v>2.8876093845198181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0">D239*G125</f>
        <v>0</v>
      </c>
      <c r="G239" s="34">
        <f t="shared" ref="G239:G269" si="61">G125*((D239-$F$270)^2)</f>
        <v>0</v>
      </c>
      <c r="H239" s="34">
        <f t="shared" ref="H239:H269" si="62">G125*((D239-$F$270)^3)</f>
        <v>0</v>
      </c>
      <c r="I239" s="35">
        <f t="shared" ref="I239:I269" si="63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>
        <f t="shared" si="60"/>
        <v>0</v>
      </c>
      <c r="G240" s="34">
        <f t="shared" si="61"/>
        <v>0</v>
      </c>
      <c r="H240" s="34">
        <f t="shared" si="62"/>
        <v>0</v>
      </c>
      <c r="I240" s="35">
        <f t="shared" si="63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>
        <f t="shared" si="60"/>
        <v>0</v>
      </c>
      <c r="G241" s="34">
        <f t="shared" si="61"/>
        <v>0</v>
      </c>
      <c r="H241" s="34">
        <f t="shared" si="62"/>
        <v>0</v>
      </c>
      <c r="I241" s="35">
        <f t="shared" si="63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>
        <f t="shared" si="60"/>
        <v>0</v>
      </c>
      <c r="G242" s="34">
        <f t="shared" si="61"/>
        <v>0</v>
      </c>
      <c r="H242" s="34">
        <f t="shared" si="62"/>
        <v>0</v>
      </c>
      <c r="I242" s="35">
        <f t="shared" si="63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>
        <f t="shared" si="60"/>
        <v>0</v>
      </c>
      <c r="G243" s="34">
        <f t="shared" si="61"/>
        <v>0</v>
      </c>
      <c r="H243" s="34">
        <f t="shared" si="62"/>
        <v>0</v>
      </c>
      <c r="I243" s="35">
        <f t="shared" si="63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>
        <f t="shared" si="60"/>
        <v>-0.29973357015985791</v>
      </c>
      <c r="G244" s="34">
        <f t="shared" si="61"/>
        <v>0.45866991874089164</v>
      </c>
      <c r="H244" s="34">
        <f t="shared" si="62"/>
        <v>-1.5795506099812384</v>
      </c>
      <c r="I244" s="35">
        <f t="shared" si="63"/>
        <v>5.4395983419648397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>
        <f t="shared" si="60"/>
        <v>-0.87234286369105596</v>
      </c>
      <c r="G245" s="34">
        <f t="shared" si="61"/>
        <v>1.0426894144108332</v>
      </c>
      <c r="H245" s="34">
        <f t="shared" si="62"/>
        <v>-3.0694307791722104</v>
      </c>
      <c r="I245" s="35">
        <f t="shared" si="63"/>
        <v>9.0356775257503159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>
        <f t="shared" si="60"/>
        <v>-0.71549303844611234</v>
      </c>
      <c r="G246" s="34">
        <f t="shared" si="61"/>
        <v>0.63302359592206947</v>
      </c>
      <c r="H246" s="34">
        <f t="shared" si="62"/>
        <v>-1.5469598000155957</v>
      </c>
      <c r="I246" s="35">
        <f t="shared" si="63"/>
        <v>3.7804035083060317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>
        <f t="shared" si="60"/>
        <v>-0.68487509310720218</v>
      </c>
      <c r="G247" s="34">
        <f t="shared" si="61"/>
        <v>0.41401691861503542</v>
      </c>
      <c r="H247" s="34">
        <f t="shared" si="62"/>
        <v>-0.80475087122877287</v>
      </c>
      <c r="I247" s="35">
        <f t="shared" si="63"/>
        <v>1.5642451687962244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>
        <f t="shared" si="60"/>
        <v>-0.30474703489371452</v>
      </c>
      <c r="G248" s="34">
        <f t="shared" si="61"/>
        <v>0.11047489815804942</v>
      </c>
      <c r="H248" s="34">
        <f t="shared" si="62"/>
        <v>-0.15949959799384231</v>
      </c>
      <c r="I248" s="35">
        <f t="shared" si="63"/>
        <v>0.23027965795272096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>
        <f t="shared" si="60"/>
        <v>-0.16544433621726926</v>
      </c>
      <c r="G249" s="34">
        <f t="shared" si="61"/>
        <v>2.8068469002118557E-2</v>
      </c>
      <c r="H249" s="34">
        <f t="shared" si="62"/>
        <v>-2.6489989524345153E-2</v>
      </c>
      <c r="I249" s="35">
        <f t="shared" si="63"/>
        <v>2.5000278602546916E-2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>
        <f t="shared" si="60"/>
        <v>-0.1948662121125308</v>
      </c>
      <c r="G250" s="34">
        <f t="shared" si="61"/>
        <v>8.0787766290196395E-3</v>
      </c>
      <c r="H250" s="34">
        <f t="shared" si="62"/>
        <v>-3.5850641718763042E-3</v>
      </c>
      <c r="I250" s="35">
        <f t="shared" si="63"/>
        <v>1.5909197279082104E-3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>
        <f t="shared" si="60"/>
        <v>-0.28283819400676102</v>
      </c>
      <c r="G251" s="34">
        <f t="shared" si="61"/>
        <v>2.104696873643413E-4</v>
      </c>
      <c r="H251" s="34">
        <f t="shared" si="62"/>
        <v>1.1836131218019821E-5</v>
      </c>
      <c r="I251" s="35">
        <f t="shared" si="63"/>
        <v>6.6562555380085914E-7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>
        <f t="shared" si="60"/>
        <v>-0.31262533661834641</v>
      </c>
      <c r="G252" s="34">
        <f t="shared" si="61"/>
        <v>2.5793617933434959E-2</v>
      </c>
      <c r="H252" s="34">
        <f t="shared" si="62"/>
        <v>1.4347358213360825E-2</v>
      </c>
      <c r="I252" s="35">
        <f t="shared" si="63"/>
        <v>7.9805279055352538E-3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>
        <f t="shared" si="60"/>
        <v>-0.20558070245803012</v>
      </c>
      <c r="G253" s="34">
        <f t="shared" si="61"/>
        <v>7.0570229980202737E-2</v>
      </c>
      <c r="H253" s="34">
        <f t="shared" si="62"/>
        <v>7.4538870370139634E-2</v>
      </c>
      <c r="I253" s="35">
        <f t="shared" si="63"/>
        <v>7.8730694198036938E-2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>
        <f t="shared" si="60"/>
        <v>-0.11990775224889705</v>
      </c>
      <c r="G254" s="34">
        <f t="shared" si="61"/>
        <v>0.10560048231741424</v>
      </c>
      <c r="H254" s="34">
        <f t="shared" si="62"/>
        <v>0.16433935141369893</v>
      </c>
      <c r="I254" s="35">
        <f t="shared" si="63"/>
        <v>0.2557509381623489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>
        <f t="shared" si="60"/>
        <v>-0.14864206726637255</v>
      </c>
      <c r="G255" s="34">
        <f t="shared" si="61"/>
        <v>0.27932219888761728</v>
      </c>
      <c r="H255" s="34">
        <f t="shared" si="62"/>
        <v>0.57435257047953725</v>
      </c>
      <c r="I255" s="35">
        <f t="shared" si="63"/>
        <v>1.1810048629510337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>
        <f t="shared" si="60"/>
        <v>-4.2213373059072939E-2</v>
      </c>
      <c r="G256" s="34">
        <f t="shared" si="61"/>
        <v>0.15762102801012789</v>
      </c>
      <c r="H256" s="34">
        <f t="shared" si="62"/>
        <v>0.40291666439258844</v>
      </c>
      <c r="I256" s="35">
        <f t="shared" si="63"/>
        <v>1.029950384759694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>
        <f t="shared" si="60"/>
        <v>-4.3903626883630323E-2</v>
      </c>
      <c r="G257" s="34">
        <f t="shared" si="61"/>
        <v>0.32806837928436611</v>
      </c>
      <c r="H257" s="34">
        <f t="shared" si="62"/>
        <v>1.0026546373241121</v>
      </c>
      <c r="I257" s="35">
        <f t="shared" si="63"/>
        <v>3.0643499502771325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>
        <f t="shared" si="60"/>
        <v>-1.7446857273821122E-2</v>
      </c>
      <c r="G258" s="34">
        <f t="shared" si="61"/>
        <v>0.29419634722539384</v>
      </c>
      <c r="H258" s="34">
        <f t="shared" si="62"/>
        <v>1.0462318617566331</v>
      </c>
      <c r="I258" s="35">
        <f t="shared" si="63"/>
        <v>3.7206481959347348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>
        <f t="shared" si="60"/>
        <v>-4.7556294046868734E-3</v>
      </c>
      <c r="G259" s="34">
        <f t="shared" si="61"/>
        <v>0.31297855854397555</v>
      </c>
      <c r="H259" s="34">
        <f t="shared" si="62"/>
        <v>1.2695151311684485</v>
      </c>
      <c r="I259" s="35">
        <f t="shared" si="63"/>
        <v>5.1494539298901936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>
        <f t="shared" si="60"/>
        <v>4.5694150002864838E-3</v>
      </c>
      <c r="G260" s="34">
        <f t="shared" si="61"/>
        <v>0.37943130522597129</v>
      </c>
      <c r="H260" s="34">
        <f t="shared" si="62"/>
        <v>1.7287788570199527</v>
      </c>
      <c r="I260" s="35">
        <f t="shared" si="63"/>
        <v>7.8767257612001726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>
        <f t="shared" si="60"/>
        <v>2.8791611757291013E-3</v>
      </c>
      <c r="G261" s="34">
        <f t="shared" si="61"/>
        <v>9.8143042165515032E-2</v>
      </c>
      <c r="H261" s="34">
        <f t="shared" si="62"/>
        <v>0.49623445656672904</v>
      </c>
      <c r="I261" s="35">
        <f t="shared" si="63"/>
        <v>2.5090788959729475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>
        <f t="shared" si="60"/>
        <v>3.8173952902079873E-2</v>
      </c>
      <c r="G262" s="34">
        <f t="shared" si="61"/>
        <v>0.94279789817891024</v>
      </c>
      <c r="H262" s="34">
        <f t="shared" si="62"/>
        <v>5.2384083298059627</v>
      </c>
      <c r="I262" s="35">
        <f t="shared" si="63"/>
        <v>29.105836874249331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>
        <f t="shared" si="60"/>
        <v>1.1932046066578812E-2</v>
      </c>
      <c r="G263" s="34">
        <f t="shared" si="61"/>
        <v>0.25008207329741799</v>
      </c>
      <c r="H263" s="34">
        <f t="shared" si="62"/>
        <v>1.5145562428522565</v>
      </c>
      <c r="I263" s="35">
        <f t="shared" si="63"/>
        <v>9.1725111780990147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>
        <f t="shared" si="60"/>
        <v>7.8639775396779927E-3</v>
      </c>
      <c r="G264" s="34">
        <f t="shared" si="61"/>
        <v>0.15023426687378677</v>
      </c>
      <c r="H264" s="34">
        <f t="shared" si="62"/>
        <v>0.98497142160659623</v>
      </c>
      <c r="I264" s="35">
        <f t="shared" si="63"/>
        <v>6.4577058321638905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>
        <f t="shared" si="60"/>
        <v>4.7269810347791213E-3</v>
      </c>
      <c r="G265" s="34">
        <f t="shared" si="61"/>
        <v>8.5584960305740976E-2</v>
      </c>
      <c r="H265" s="34">
        <f t="shared" si="62"/>
        <v>0.60390774216769416</v>
      </c>
      <c r="I265" s="35">
        <f t="shared" si="63"/>
        <v>4.2613160039710625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>
        <f t="shared" si="60"/>
        <v>1.3779865925628833E-2</v>
      </c>
      <c r="G266" s="34">
        <f t="shared" si="61"/>
        <v>0.2420877111657545</v>
      </c>
      <c r="H266" s="34">
        <f t="shared" si="62"/>
        <v>1.829272059865269</v>
      </c>
      <c r="I266" s="35">
        <f t="shared" si="63"/>
        <v>13.822412764737971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>
        <f t="shared" si="60"/>
        <v>2.0626826333581618E-2</v>
      </c>
      <c r="G267" s="34">
        <f t="shared" si="61"/>
        <v>0.35699783734121715</v>
      </c>
      <c r="H267" s="34">
        <f t="shared" si="62"/>
        <v>2.8760590969048594</v>
      </c>
      <c r="I267" s="35">
        <f t="shared" si="63"/>
        <v>23.170212992027512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>
        <f t="shared" si="60"/>
        <v>4.6267117401019887E-3</v>
      </c>
      <c r="G268" s="34">
        <f t="shared" si="61"/>
        <v>7.9698307406226812E-2</v>
      </c>
      <c r="H268" s="34">
        <f t="shared" si="62"/>
        <v>0.68191758675222958</v>
      </c>
      <c r="I268" s="35">
        <f t="shared" si="63"/>
        <v>5.8346483163286509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>
        <f t="shared" si="60"/>
        <v>0</v>
      </c>
      <c r="G269" s="34">
        <f t="shared" si="61"/>
        <v>0</v>
      </c>
      <c r="H269" s="34">
        <f t="shared" si="62"/>
        <v>0</v>
      </c>
      <c r="I269" s="35">
        <f t="shared" si="63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>
        <f>2^(-F270)</f>
        <v>19.783650458512607</v>
      </c>
      <c r="F270" s="60">
        <f>SUM(F239:F269)</f>
        <v>-4.3062367501289174</v>
      </c>
      <c r="G270" s="60">
        <f>SQRT(SUM(G239:G269))</f>
        <v>2.618098681354172</v>
      </c>
      <c r="H270" s="60">
        <f>(SUM(H239:H269))/(($G$270)^3)</f>
        <v>0.74183898846724039</v>
      </c>
      <c r="I270" s="60">
        <f>(SUM(I239:I269))/(($G$270)^4)</f>
        <v>2.9111396415497519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2013-10-23T17:22:48Z</dcterms:modified>
</cp:coreProperties>
</file>